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15" windowHeight="8955" activeTab="1"/>
  </bookViews>
  <sheets>
    <sheet name="DOCHODY" sheetId="1" r:id="rId1"/>
    <sheet name="WYDATKI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<sst xmlns="http://schemas.openxmlformats.org/spreadsheetml/2006/main" count="1077" uniqueCount="338">
  <si>
    <t>Dział</t>
  </si>
  <si>
    <t>Rozdział</t>
  </si>
  <si>
    <t>§</t>
  </si>
  <si>
    <t>Dostarczanie wody</t>
  </si>
  <si>
    <t>0690</t>
  </si>
  <si>
    <t>wpływy z różnych opłat</t>
  </si>
  <si>
    <t>0970</t>
  </si>
  <si>
    <t>wpływy z różnych dochodów</t>
  </si>
  <si>
    <t>Transport i łączność</t>
  </si>
  <si>
    <t>60016</t>
  </si>
  <si>
    <t>Drogi publiczne gminne</t>
  </si>
  <si>
    <t>0960</t>
  </si>
  <si>
    <t>otrzymane spadki, zapisy i darowizny w postaci pieniężnej</t>
  </si>
  <si>
    <t>Gospodarka mieszkaniowa</t>
  </si>
  <si>
    <t>Gospodarka gruntami i nieruchomościami</t>
  </si>
  <si>
    <t>0470</t>
  </si>
  <si>
    <t>0750</t>
  </si>
  <si>
    <t>wpływy z najmu i dzierżawy składników majątkowych</t>
  </si>
  <si>
    <t>0760</t>
  </si>
  <si>
    <t>wpływy z tytułu przekształ. prawa wieczystego użytkow. przysługującego osobom fizycznym w prawo własności</t>
  </si>
  <si>
    <t>0770</t>
  </si>
  <si>
    <t>wpływy z odpł.nabycia prawa własn. oraz prawa użytkowania wieczystego nieruchomości</t>
  </si>
  <si>
    <t>0910</t>
  </si>
  <si>
    <t xml:space="preserve">odsetki od nieterminowych wpłat z tyt. podatków i opłat </t>
  </si>
  <si>
    <t>Administracja publiczna</t>
  </si>
  <si>
    <t>Urzędy wojewódzkie</t>
  </si>
  <si>
    <t>2010</t>
  </si>
  <si>
    <t>dotacje celowe z budżetu państwa na realizację zadań bieżących z zakresu administracji rządowej oraz innych zadań zleconych gminie ustawami</t>
  </si>
  <si>
    <t>2360</t>
  </si>
  <si>
    <t>dochody JST związane z realizacją zadań zleconych</t>
  </si>
  <si>
    <t>Urzędy gmin</t>
  </si>
  <si>
    <t>Urzędy naczelnych organów władzy państwowej,</t>
  </si>
  <si>
    <t>kontroli i ochrony prawa oraz sądownictwa</t>
  </si>
  <si>
    <t>Urzędy naczelnych organów władzy państwowej, kontroli i ochrony prawa</t>
  </si>
  <si>
    <t>Bezpieczeństwo publiczne i ochrona przeciwpożarowa</t>
  </si>
  <si>
    <t>75414</t>
  </si>
  <si>
    <t>Obrona cywilna</t>
  </si>
  <si>
    <t>75416</t>
  </si>
  <si>
    <t>Straż Miejska</t>
  </si>
  <si>
    <t>0570</t>
  </si>
  <si>
    <t>grzywny, mandaty i kary pieniężne od ludności</t>
  </si>
  <si>
    <t>0920</t>
  </si>
  <si>
    <t>pozostałe odsetki</t>
  </si>
  <si>
    <t>Dochody od osób prawnych, od osób fizycznych i od</t>
  </si>
  <si>
    <t>innych jednostek nieposiadających osobowości</t>
  </si>
  <si>
    <t>prawnej oraz wydatki związane z ich poborem</t>
  </si>
  <si>
    <t>75601</t>
  </si>
  <si>
    <t>Wpływy z podatku dochodowego od osób fizycznych</t>
  </si>
  <si>
    <t>0350</t>
  </si>
  <si>
    <t>podatek od dzialalności gospodarczej osób fizycznych opłacany w formie karty podatkowej</t>
  </si>
  <si>
    <t>75615</t>
  </si>
  <si>
    <t>Wpływy z podatku rolnego,podatku leśnego, podatku od czynności cywilnoprawnych, podatków i opłat lokalnych od osób prawnych i innych jednostek organizacyjnych</t>
  </si>
  <si>
    <t>Podatek od nieruchomości</t>
  </si>
  <si>
    <t>Podatek rolny</t>
  </si>
  <si>
    <t>Podatek od środków transportowych</t>
  </si>
  <si>
    <t>Podatek od czynności cywilnoprawnych</t>
  </si>
  <si>
    <t>75616</t>
  </si>
  <si>
    <t>Wpływy z podatku rolnego,podatku leśnego, podatku od spadków i darowizn, podatku od czynności cywilnoprawnych oraz podatków i opłat lokalnych od osób fizycznych</t>
  </si>
  <si>
    <t>0330</t>
  </si>
  <si>
    <t>podatek leśny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</si>
  <si>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</si>
  <si>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</si>
  <si>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</si>
  <si>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</si>
  <si>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</si>
  <si>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</si>
  <si>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0500</t>
  </si>
  <si>
    <t>0560</t>
  </si>
  <si>
    <t>zaległości z podatków zmiesionych</t>
  </si>
  <si>
    <t>wpływy z róznych opłat</t>
  </si>
  <si>
    <t>75618</t>
  </si>
  <si>
    <t>Wpływy z innych opłat stanowiących dochody jst na podstawie ustaw</t>
  </si>
  <si>
    <t>0410</t>
  </si>
  <si>
    <t>wpływy z opłaty skarbowej</t>
  </si>
  <si>
    <t>0480</t>
  </si>
  <si>
    <t>Wpływy  z opłat za zezwolenia na sprzedaż alkoholu</t>
  </si>
  <si>
    <t>0490</t>
  </si>
  <si>
    <t>wpływy z innych lokalnych opłat pobieranych przez JST na podstwawie odrębnych ustaw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</si>
  <si>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</si>
  <si>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</si>
  <si>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</si>
  <si>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</si>
  <si>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</si>
  <si>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</si>
  <si>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</si>
  <si>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75801</t>
  </si>
  <si>
    <t>Część oświatowa subwencji ogólnej</t>
  </si>
  <si>
    <t>2920</t>
  </si>
  <si>
    <t>subwencja ogólna z budżetu państwa</t>
  </si>
  <si>
    <t>75814</t>
  </si>
  <si>
    <t>Różne rozliczenia finansowe</t>
  </si>
  <si>
    <t>Oświata i wychowanie</t>
  </si>
  <si>
    <t>Szkoły podstawowe</t>
  </si>
  <si>
    <t>0830</t>
  </si>
  <si>
    <t>wpływy z usług</t>
  </si>
  <si>
    <t>80103</t>
  </si>
  <si>
    <t>Oddziały przedszkolne w szkołach podstawowych</t>
  </si>
  <si>
    <t>80104</t>
  </si>
  <si>
    <t>Przedszkola</t>
  </si>
  <si>
    <t>80110</t>
  </si>
  <si>
    <t>Gimnazja</t>
  </si>
  <si>
    <t>Ochrona zdrowia</t>
  </si>
  <si>
    <t>85195</t>
  </si>
  <si>
    <t>Pozostała działalność</t>
  </si>
  <si>
    <t>Pomoc społeczna</t>
  </si>
  <si>
    <t>85212</t>
  </si>
  <si>
    <t>Świadczenia rodzinne, zaliczka alimentacyjna oraz składki na ubezpieczenia emerytalne i rentowe z ubezp. społecz.</t>
  </si>
  <si>
    <t>85213</t>
  </si>
  <si>
    <t>Składki na ubezpieczenia zdrowotne opłacane za osoby pobierające niektóre świadczenia z pomocy społecznej i niektóre świadczenia rodzinne</t>
  </si>
  <si>
    <t>85214</t>
  </si>
  <si>
    <t>Zasiłki i pomoc w naturze oraz składki na ubezpieczenia społeczne</t>
  </si>
  <si>
    <t>2030</t>
  </si>
  <si>
    <t>dotacje celowe z budżetu państwa na realizację własnych zadań bieżących gmin</t>
  </si>
  <si>
    <t>85219</t>
  </si>
  <si>
    <t>Ośrodki pomocy społecznej</t>
  </si>
  <si>
    <t>85228</t>
  </si>
  <si>
    <t>Usługi opiekuńcze i specjalistyczne usługi opiekuńcze</t>
  </si>
  <si>
    <t>85295</t>
  </si>
  <si>
    <t>Gospodarka komunalna i ochrona środowiska</t>
  </si>
  <si>
    <t>90001</t>
  </si>
  <si>
    <t>Gospodarka ściekowa i ochrona wód</t>
  </si>
  <si>
    <t>Oświetlenie ulic, placów, dróg</t>
  </si>
  <si>
    <t>90095</t>
  </si>
  <si>
    <t>Kultura fizyczna i sport</t>
  </si>
  <si>
    <t>92601</t>
  </si>
  <si>
    <t>Obiekty sportowe</t>
  </si>
  <si>
    <t>6260</t>
  </si>
  <si>
    <t>dotacje otrzymane z funduszy celowychj na finans. lub dofin. kosztów realizacji inwestycji jed.sekt.fin.publ.</t>
  </si>
  <si>
    <t>Podsumowanie</t>
  </si>
  <si>
    <t>70004</t>
  </si>
  <si>
    <t>Różne jednostki obsługi gospodarki mieszkaniowej</t>
  </si>
  <si>
    <t>Pozostałe zadania w zakresie polityki społecznej</t>
  </si>
  <si>
    <t>85395</t>
  </si>
  <si>
    <t>wpływy z opłat za zarząd i użytk. wiecz.nieruchom.</t>
  </si>
  <si>
    <t>Dotacja celowa otrzymana przez jst od innej jst będącej instytucją wdrażającą na zadania bieżące realizowane na podstawie porozumień ( umów)</t>
  </si>
  <si>
    <t>Wytwarzanie i zaopatrywanie w energię elektryczną, gaz i wodę</t>
  </si>
  <si>
    <t xml:space="preserve">  </t>
  </si>
  <si>
    <t>Nazwa działu, rozdziału, paragrafu</t>
  </si>
  <si>
    <t>Wydatki</t>
  </si>
  <si>
    <t>Rolnictwo i łowiectwo</t>
  </si>
  <si>
    <t>01030</t>
  </si>
  <si>
    <t>Izby rolnicze</t>
  </si>
  <si>
    <t>2850</t>
  </si>
  <si>
    <t>wpłaty gmin na rzecz izb rolniczych w wys. 2% wpływów z podatku rolnego</t>
  </si>
  <si>
    <t>Leśnictwo</t>
  </si>
  <si>
    <t>02001</t>
  </si>
  <si>
    <t>Gospodarka leśna</t>
  </si>
  <si>
    <t>4300</t>
  </si>
  <si>
    <t>zakup usług pozostałych</t>
  </si>
  <si>
    <t>Wytwarzamie i zaopatrywanie w energię elektryczną, gaz i wodę</t>
  </si>
  <si>
    <t>6050</t>
  </si>
  <si>
    <t>wydatki inwestycyjne jednostek budżetowych</t>
  </si>
  <si>
    <t>6300</t>
  </si>
  <si>
    <t>wydatki na pomoc finansową udzielaną między JST</t>
  </si>
  <si>
    <t>Drogi publiczne powiatowe</t>
  </si>
  <si>
    <t>4210</t>
  </si>
  <si>
    <t>zakup materiałów i wyposażenia</t>
  </si>
  <si>
    <t>4270</t>
  </si>
  <si>
    <t>zakup usług remontowych</t>
  </si>
  <si>
    <t>2650</t>
  </si>
  <si>
    <t>dotacja przedmiotowa z budżetu dla zakładu budżetowego</t>
  </si>
  <si>
    <t>6210</t>
  </si>
  <si>
    <t>dotacja celowa z budżetu na finans. zadań inwest.zakł.budżet.</t>
  </si>
  <si>
    <t>4520</t>
  </si>
  <si>
    <t>opłaty na rzecz budżetów jst</t>
  </si>
  <si>
    <t>4590</t>
  </si>
  <si>
    <t>kary i odszkodowania na rzecz osób fizycznych</t>
  </si>
  <si>
    <t>6060</t>
  </si>
  <si>
    <t>wydatki na zakupy inwestycyjne jednostek budżetowych</t>
  </si>
  <si>
    <t>Towarzystwa budownictwa społecznego</t>
  </si>
  <si>
    <t>wydatki na zakup akcji oraz wniesienie udziałów do spółek prawa handlowego</t>
  </si>
  <si>
    <t>Działalność usługowa</t>
  </si>
  <si>
    <t>Plany zagospodarowania przestrzennego</t>
  </si>
  <si>
    <t>3030</t>
  </si>
  <si>
    <t>różne wydatki na rzecz osób fizycznych</t>
  </si>
  <si>
    <t>Opracowania geodezyjne i kartograficzne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</si>
  <si>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</si>
  <si>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</si>
  <si>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</si>
  <si>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</si>
  <si>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</si>
  <si>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</si>
  <si>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</si>
  <si>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skladki na Fundusz Pracy</t>
  </si>
  <si>
    <t>4170</t>
  </si>
  <si>
    <t>wynagrodzenia bezosobowe</t>
  </si>
  <si>
    <t xml:space="preserve">zakup pozostałych usług </t>
  </si>
  <si>
    <t>4410</t>
  </si>
  <si>
    <t>podróże służbowe krajowe</t>
  </si>
  <si>
    <t>4440</t>
  </si>
  <si>
    <t>odpis na zakładowy fundusz świadczeń socjalnych</t>
  </si>
  <si>
    <t>Rady gmin (miast i miast na prawach powiatu)</t>
  </si>
  <si>
    <t>4420</t>
  </si>
  <si>
    <t>podróże służbowe zagraniczne</t>
  </si>
  <si>
    <t>Urzędy gmin (miast i miast na prawach powiatu)</t>
  </si>
  <si>
    <t>3020</t>
  </si>
  <si>
    <t>4140</t>
  </si>
  <si>
    <t>składki na PFRON</t>
  </si>
  <si>
    <t>4260</t>
  </si>
  <si>
    <t>zakup energii</t>
  </si>
  <si>
    <t>4350</t>
  </si>
  <si>
    <t>opłaty za dostęp do sieci interenet</t>
  </si>
  <si>
    <t>4430</t>
  </si>
  <si>
    <t>różne opłaty i składki</t>
  </si>
  <si>
    <t>4610</t>
  </si>
  <si>
    <t>koszty postępowania sądowego i prokuratorskiego</t>
  </si>
  <si>
    <t>75075</t>
  </si>
  <si>
    <t>Promocja jednostek samorządu terytorialnego</t>
  </si>
  <si>
    <t>75404</t>
  </si>
  <si>
    <t>Komendy powiatowe Policji</t>
  </si>
  <si>
    <t>3000</t>
  </si>
  <si>
    <t>wpłaty od jednostek na fundusz celowy</t>
  </si>
  <si>
    <t>Ochotnicze straże pożarne</t>
  </si>
  <si>
    <t>4280</t>
  </si>
  <si>
    <t>zakup usług zdrowotnych</t>
  </si>
  <si>
    <t>75495</t>
  </si>
  <si>
    <t>75647</t>
  </si>
  <si>
    <t>Pobór podatków, opłat i niepodatk.należn.budżetowych</t>
  </si>
  <si>
    <t>Obsługa długu publicznego</t>
  </si>
  <si>
    <t>Obsł.papier.wartoś., kredytów i pożyczek SP lub JST</t>
  </si>
  <si>
    <t>8070</t>
  </si>
  <si>
    <t>odsetki i dyskonto od krajowych skarbowych papierów wartościowych oraz od krajowych pożyczek i kredytów</t>
  </si>
  <si>
    <t>75704</t>
  </si>
  <si>
    <t>Rozlicz. z tyt.udziel. gwarancji i poręczeń przez SP lub JST</t>
  </si>
  <si>
    <t>8020</t>
  </si>
  <si>
    <t>wypłaty z tytułu gwarancji i poręczeń</t>
  </si>
  <si>
    <t>Rezerwy ogólne i celowe</t>
  </si>
  <si>
    <t>4810</t>
  </si>
  <si>
    <t xml:space="preserve">Rezerwy </t>
  </si>
  <si>
    <t>2540</t>
  </si>
  <si>
    <t>dotacja dla niepublicznej jednostki systemu oświaty</t>
  </si>
  <si>
    <t>3240</t>
  </si>
  <si>
    <t>stypendia dla uczniów</t>
  </si>
  <si>
    <t>4220</t>
  </si>
  <si>
    <t>zakup środków żywności</t>
  </si>
  <si>
    <t>4240</t>
  </si>
  <si>
    <t>zakup pomocy dydaktycznych</t>
  </si>
  <si>
    <t>Dowożenie uczniów do szkół</t>
  </si>
  <si>
    <t>80145</t>
  </si>
  <si>
    <t>Komisje egzaminacyjne</t>
  </si>
  <si>
    <t>Dokształcanie i doskonalenie nauczycieli</t>
  </si>
  <si>
    <t>85153</t>
  </si>
  <si>
    <t>Zwalczanie narkomanii</t>
  </si>
  <si>
    <t>Przeciwdziałanie alkoholizmowi</t>
  </si>
  <si>
    <t>2820</t>
  </si>
  <si>
    <t>dotacja celowa z budżetu na finansowanie lub dofinansowanie zadań zleconych do realizacji stowarzyszeniom</t>
  </si>
  <si>
    <t>85202</t>
  </si>
  <si>
    <t>Domy pomocy społecznej</t>
  </si>
  <si>
    <t>3110</t>
  </si>
  <si>
    <t>Świadczenia rodzinne oraz składki na ubezpieczenia emerytalne i rentowe z ubezpieczenia społecznego</t>
  </si>
  <si>
    <t>świadczenia społeczne</t>
  </si>
  <si>
    <t>Składki na ubezpieczenie zdrowotne opłacane za osoby pobierające niektóe świadczenia z pomocy społecznej oraz niektóre świadczenia rodzinne</t>
  </si>
  <si>
    <t>4130</t>
  </si>
  <si>
    <t>składki na ubezpieczenia zdrowotne</t>
  </si>
  <si>
    <t>Zasiłki i pomoc w naturze oraz składki na ubezp.społ.</t>
  </si>
  <si>
    <t>Dodatki mieszkaniowe</t>
  </si>
  <si>
    <t>Usługi opiekuńcze oraz specjalistyczne usł. opiekuńcze</t>
  </si>
  <si>
    <t>Edukacyjna opieka wychowawcza</t>
  </si>
  <si>
    <t>85401</t>
  </si>
  <si>
    <t>Świetlice szkolne</t>
  </si>
  <si>
    <t>85407</t>
  </si>
  <si>
    <t>Placówki wychowania pozaszkolnego</t>
  </si>
  <si>
    <t>85412</t>
  </si>
  <si>
    <t>Kolonie i obozy oraz inne formy wypoczynku dzieci i młodzieży szkolnej, a także szkolenia młodzieży</t>
  </si>
  <si>
    <t>85415</t>
  </si>
  <si>
    <t>Pomoc materialna dla uczniów</t>
  </si>
  <si>
    <t>stypendia szkolne</t>
  </si>
  <si>
    <t>90002</t>
  </si>
  <si>
    <t>Gospodarka odpadami</t>
  </si>
  <si>
    <t>Oczyszczanie miast i gmin</t>
  </si>
  <si>
    <t>90004</t>
  </si>
  <si>
    <t>Utrzymanie zieleni w miastach i gminach</t>
  </si>
  <si>
    <t>90005</t>
  </si>
  <si>
    <t>Ochrona powietrza atmosferycznego i klimatu</t>
  </si>
  <si>
    <t>90006</t>
  </si>
  <si>
    <t>Ochrona gleby i wód podziemnych</t>
  </si>
  <si>
    <t>Oświetlenie ulic, placów i dróg</t>
  </si>
  <si>
    <t>Kultura i ochrona dziedzictwa narodowego</t>
  </si>
  <si>
    <t>92109</t>
  </si>
  <si>
    <t>Domy i ośrodki kultury, świetlice i kluby</t>
  </si>
  <si>
    <t>2480</t>
  </si>
  <si>
    <t>dotacja z budżetu dla samorządowej instytucji kultury</t>
  </si>
  <si>
    <t>Biblioteki</t>
  </si>
  <si>
    <t>92195</t>
  </si>
  <si>
    <t>Ogrody botaniczne i zoologiczne oraz naturalne obiekty chronionej przyrody</t>
  </si>
  <si>
    <t>92503</t>
  </si>
  <si>
    <t>Rezerwaty i pomniki przyrody</t>
  </si>
  <si>
    <t>92695</t>
  </si>
  <si>
    <t>DOCHODY</t>
  </si>
  <si>
    <t>zakup usług przez jsc od innych jsc</t>
  </si>
  <si>
    <t>4330</t>
  </si>
  <si>
    <t>wynagrodzenie bezosobowe</t>
  </si>
  <si>
    <t>4360</t>
  </si>
  <si>
    <t>opłaty z tyt.zakupu usł. telek. telefonii  komórkowej</t>
  </si>
  <si>
    <t>4370</t>
  </si>
  <si>
    <t>opłaty z tyt.zakupu usł. telek. telefonii  stacjonarnej</t>
  </si>
  <si>
    <t>4700</t>
  </si>
  <si>
    <t>4740</t>
  </si>
  <si>
    <t>zakup materiałów papierniczych do drukarek i sprzętu ksero</t>
  </si>
  <si>
    <t>4750</t>
  </si>
  <si>
    <t>szkolenia pracowników</t>
  </si>
  <si>
    <t>zakup akcesoriów komputerowych</t>
  </si>
  <si>
    <t>składki na Fundusz Pracy</t>
  </si>
  <si>
    <t>3040</t>
  </si>
  <si>
    <t>nagrody o charakterze szczególnym niezal. do wynagrodzeń</t>
  </si>
  <si>
    <t>wydatki inwestycyjne jednostek budż.</t>
  </si>
  <si>
    <t>60004</t>
  </si>
  <si>
    <t>Lokalny transport zbiorowy</t>
  </si>
  <si>
    <t>6010</t>
  </si>
  <si>
    <t>60095</t>
  </si>
  <si>
    <t>4380</t>
  </si>
  <si>
    <t>4390</t>
  </si>
  <si>
    <t>4400</t>
  </si>
  <si>
    <t>3260</t>
  </si>
  <si>
    <t>4018</t>
  </si>
  <si>
    <t>4118</t>
  </si>
  <si>
    <t>4128</t>
  </si>
  <si>
    <t>4178</t>
  </si>
  <si>
    <t>4218</t>
  </si>
  <si>
    <t>4748</t>
  </si>
  <si>
    <t>4308</t>
  </si>
  <si>
    <t>4378</t>
  </si>
  <si>
    <t>nagrody i wydatki osobowe niezaliczone do wynagrodzeń</t>
  </si>
  <si>
    <t>zakup mat.papireniczych do sprzętu druk. i urządzeń ksero.</t>
  </si>
  <si>
    <t>zakup akcesoriów komputerowych, w tym programów i licencji</t>
  </si>
  <si>
    <t>opłaty z tyt. zakupu usł. telekomunikacyjnych telefonii komórk.</t>
  </si>
  <si>
    <t>opłaty z tyt. zakupu usł. telekomunikacyjnych telefonii stacjon.</t>
  </si>
  <si>
    <t>zakup usług obejmujących tłumaczenia</t>
  </si>
  <si>
    <t>zakup usług obejmujących wykonanie ekspertyz, analiz i opinii</t>
  </si>
  <si>
    <t>opłaty czynszowe za pomieszczenia biurowe</t>
  </si>
  <si>
    <t>szkolenia pracowników niebedących czł. korpusu słuzby cywil.</t>
  </si>
  <si>
    <t>zakup materiałów pap. do sprzętu drukarskiego i urządzeń ksero.</t>
  </si>
  <si>
    <t>zakup usług obejmujacych wykonanie ekspertyz, analiz i opinii</t>
  </si>
  <si>
    <t>inne formy pomocy dla uczniów</t>
  </si>
  <si>
    <t>zakup usług obejmującyh wykonanie ekspertyz, analiz i opinii</t>
  </si>
  <si>
    <t>wydatki na zakup i objęcie akcji, wniesienie prawa do spółek prawa handlowego oraz na uzupełnienie funduszy statutowych banków państwowych i innych instytucji finansowych</t>
  </si>
  <si>
    <t>Plan wydatków w układzie wykonawczym na 2007 rok</t>
  </si>
  <si>
    <t>Plan dochodów w układzie wykonawczym na 2007 rok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</si>
</sst>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???"/>
    <numFmt numFmtId="166" formatCode="0000"/>
    <numFmt numFmtId="167" formatCode="#,##0_ ;\-#,##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13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 CE"/>
      <family val="0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 CE"/>
      <family val="0"/>
    </font>
    <font>
      <b/>
      <sz val="10"/>
      <color indexed="8"/>
      <name val="Arial CE"/>
      <family val="0"/>
    </font>
    <font>
      <b/>
      <i/>
      <sz val="10"/>
      <color indexed="8"/>
      <name val="Arial CE"/>
      <family val="0"/>
    </font>
    <font>
      <sz val="10"/>
      <name val="Arial CE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43" fontId="0" fillId="0" borderId="0" xfId="15" applyFont="1" applyFill="1" applyBorder="1" applyAlignment="1">
      <alignment vertical="top"/>
    </xf>
    <xf numFmtId="49" fontId="0" fillId="2" borderId="1" xfId="15" applyNumberFormat="1" applyFont="1" applyFill="1" applyBorder="1" applyAlignment="1">
      <alignment horizontal="center" vertical="top"/>
    </xf>
    <xf numFmtId="43" fontId="1" fillId="2" borderId="1" xfId="15" applyFont="1" applyFill="1" applyBorder="1" applyAlignment="1">
      <alignment horizontal="left" vertical="top" wrapText="1"/>
    </xf>
    <xf numFmtId="3" fontId="1" fillId="2" borderId="2" xfId="15" applyNumberFormat="1" applyFont="1" applyFill="1" applyBorder="1" applyAlignment="1">
      <alignment horizontal="right" vertical="top"/>
    </xf>
    <xf numFmtId="43" fontId="0" fillId="2" borderId="0" xfId="15" applyFont="1" applyFill="1" applyBorder="1" applyAlignment="1">
      <alignment vertical="top"/>
    </xf>
    <xf numFmtId="49" fontId="3" fillId="2" borderId="1" xfId="15" applyNumberFormat="1" applyFont="1" applyFill="1" applyBorder="1" applyAlignment="1">
      <alignment horizontal="center" vertical="top"/>
    </xf>
    <xf numFmtId="43" fontId="4" fillId="2" borderId="1" xfId="15" applyFont="1" applyFill="1" applyBorder="1" applyAlignment="1">
      <alignment horizontal="left" vertical="top" wrapText="1"/>
    </xf>
    <xf numFmtId="3" fontId="4" fillId="2" borderId="2" xfId="15" applyNumberFormat="1" applyFont="1" applyFill="1" applyBorder="1" applyAlignment="1">
      <alignment horizontal="right" vertical="top"/>
    </xf>
    <xf numFmtId="43" fontId="3" fillId="2" borderId="0" xfId="15" applyFont="1" applyFill="1" applyBorder="1" applyAlignment="1">
      <alignment vertical="top"/>
    </xf>
    <xf numFmtId="49" fontId="2" fillId="2" borderId="3" xfId="15" applyNumberFormat="1" applyFont="1" applyFill="1" applyBorder="1" applyAlignment="1">
      <alignment horizontal="center" vertical="top"/>
    </xf>
    <xf numFmtId="49" fontId="2" fillId="2" borderId="4" xfId="15" applyNumberFormat="1" applyFont="1" applyFill="1" applyBorder="1" applyAlignment="1">
      <alignment horizontal="center" vertical="top"/>
    </xf>
    <xf numFmtId="43" fontId="2" fillId="2" borderId="5" xfId="15" applyFont="1" applyFill="1" applyBorder="1" applyAlignment="1">
      <alignment horizontal="left" vertical="top"/>
    </xf>
    <xf numFmtId="3" fontId="2" fillId="2" borderId="6" xfId="15" applyNumberFormat="1" applyFont="1" applyFill="1" applyBorder="1" applyAlignment="1">
      <alignment horizontal="right" vertical="top"/>
    </xf>
    <xf numFmtId="3" fontId="2" fillId="2" borderId="2" xfId="15" applyNumberFormat="1" applyFont="1" applyFill="1" applyBorder="1" applyAlignment="1">
      <alignment horizontal="right" vertical="top"/>
    </xf>
    <xf numFmtId="49" fontId="2" fillId="2" borderId="7" xfId="15" applyNumberFormat="1" applyFont="1" applyFill="1" applyBorder="1" applyAlignment="1">
      <alignment horizontal="center" vertical="top"/>
    </xf>
    <xf numFmtId="43" fontId="1" fillId="2" borderId="1" xfId="15" applyFont="1" applyFill="1" applyBorder="1" applyAlignment="1">
      <alignment horizontal="left" vertical="top"/>
    </xf>
    <xf numFmtId="49" fontId="0" fillId="2" borderId="8" xfId="15" applyNumberFormat="1" applyFont="1" applyFill="1" applyBorder="1" applyAlignment="1">
      <alignment horizontal="center" vertical="top"/>
    </xf>
    <xf numFmtId="43" fontId="4" fillId="2" borderId="1" xfId="15" applyFont="1" applyFill="1" applyBorder="1" applyAlignment="1">
      <alignment horizontal="left" vertical="top"/>
    </xf>
    <xf numFmtId="49" fontId="0" fillId="2" borderId="7" xfId="15" applyNumberFormat="1" applyFont="1" applyFill="1" applyBorder="1" applyAlignment="1">
      <alignment horizontal="center" vertical="top"/>
    </xf>
    <xf numFmtId="0" fontId="0" fillId="2" borderId="9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49" fontId="4" fillId="2" borderId="5" xfId="15" applyNumberFormat="1" applyFont="1" applyFill="1" applyBorder="1" applyAlignment="1">
      <alignment horizontal="center" vertical="top"/>
    </xf>
    <xf numFmtId="43" fontId="4" fillId="2" borderId="5" xfId="15" applyFont="1" applyFill="1" applyBorder="1" applyAlignment="1">
      <alignment horizontal="left" vertical="top"/>
    </xf>
    <xf numFmtId="3" fontId="4" fillId="2" borderId="6" xfId="15" applyNumberFormat="1" applyFont="1" applyFill="1" applyBorder="1" applyAlignment="1">
      <alignment horizontal="right" vertical="top"/>
    </xf>
    <xf numFmtId="49" fontId="0" fillId="2" borderId="10" xfId="15" applyNumberFormat="1" applyFont="1" applyFill="1" applyBorder="1" applyAlignment="1">
      <alignment horizontal="center" vertical="top"/>
    </xf>
    <xf numFmtId="49" fontId="3" fillId="2" borderId="0" xfId="15" applyNumberFormat="1" applyFont="1" applyFill="1" applyBorder="1" applyAlignment="1">
      <alignment horizontal="center" vertical="top"/>
    </xf>
    <xf numFmtId="3" fontId="4" fillId="2" borderId="11" xfId="15" applyNumberFormat="1" applyFont="1" applyFill="1" applyBorder="1" applyAlignment="1">
      <alignment horizontal="right" vertical="top"/>
    </xf>
    <xf numFmtId="49" fontId="2" fillId="2" borderId="12" xfId="15" applyNumberFormat="1" applyFont="1" applyFill="1" applyBorder="1" applyAlignment="1">
      <alignment horizontal="center" vertical="top"/>
    </xf>
    <xf numFmtId="3" fontId="2" fillId="2" borderId="13" xfId="15" applyNumberFormat="1" applyFont="1" applyFill="1" applyBorder="1" applyAlignment="1">
      <alignment horizontal="right" vertical="top"/>
    </xf>
    <xf numFmtId="49" fontId="0" fillId="2" borderId="14" xfId="15" applyNumberFormat="1" applyFont="1" applyFill="1" applyBorder="1" applyAlignment="1">
      <alignment horizontal="center" vertical="top"/>
    </xf>
    <xf numFmtId="3" fontId="1" fillId="2" borderId="15" xfId="15" applyNumberFormat="1" applyFont="1" applyFill="1" applyBorder="1" applyAlignment="1">
      <alignment horizontal="right" vertical="top"/>
    </xf>
    <xf numFmtId="43" fontId="4" fillId="2" borderId="0" xfId="15" applyFont="1" applyFill="1" applyBorder="1" applyAlignment="1">
      <alignment horizontal="left" vertical="top"/>
    </xf>
    <xf numFmtId="0" fontId="3" fillId="2" borderId="5" xfId="0" applyFont="1" applyFill="1" applyBorder="1" applyAlignment="1">
      <alignment vertical="top" wrapText="1"/>
    </xf>
    <xf numFmtId="49" fontId="0" fillId="2" borderId="0" xfId="15" applyNumberFormat="1" applyFont="1" applyFill="1" applyBorder="1" applyAlignment="1">
      <alignment horizontal="center" vertical="top"/>
    </xf>
    <xf numFmtId="43" fontId="1" fillId="2" borderId="0" xfId="15" applyFont="1" applyFill="1" applyBorder="1" applyAlignment="1">
      <alignment horizontal="left" vertical="top"/>
    </xf>
    <xf numFmtId="49" fontId="0" fillId="2" borderId="3" xfId="15" applyNumberFormat="1" applyFont="1" applyFill="1" applyBorder="1" applyAlignment="1">
      <alignment horizontal="center" vertical="top"/>
    </xf>
    <xf numFmtId="49" fontId="3" fillId="2" borderId="5" xfId="15" applyNumberFormat="1" applyFont="1" applyFill="1" applyBorder="1" applyAlignment="1">
      <alignment horizontal="center" vertical="top"/>
    </xf>
    <xf numFmtId="49" fontId="0" fillId="2" borderId="4" xfId="15" applyNumberFormat="1" applyFont="1" applyFill="1" applyBorder="1" applyAlignment="1">
      <alignment horizontal="center" vertical="top"/>
    </xf>
    <xf numFmtId="0" fontId="0" fillId="2" borderId="5" xfId="0" applyFont="1" applyFill="1" applyBorder="1" applyAlignment="1">
      <alignment vertical="top" wrapText="1"/>
    </xf>
    <xf numFmtId="166" fontId="5" fillId="2" borderId="4" xfId="15" applyNumberFormat="1" applyFont="1" applyFill="1" applyBorder="1" applyAlignment="1">
      <alignment horizontal="center" vertical="top"/>
    </xf>
    <xf numFmtId="43" fontId="5" fillId="2" borderId="5" xfId="15" applyFont="1" applyFill="1" applyBorder="1" applyAlignment="1">
      <alignment horizontal="left" vertical="top"/>
    </xf>
    <xf numFmtId="43" fontId="2" fillId="2" borderId="1" xfId="15" applyFont="1" applyFill="1" applyBorder="1" applyAlignment="1">
      <alignment horizontal="left" vertical="top"/>
    </xf>
    <xf numFmtId="0" fontId="3" fillId="2" borderId="1" xfId="0" applyFont="1" applyFill="1" applyBorder="1" applyAlignment="1">
      <alignment vertical="top" wrapText="1"/>
    </xf>
    <xf numFmtId="49" fontId="0" fillId="2" borderId="12" xfId="15" applyNumberFormat="1" applyFont="1" applyFill="1" applyBorder="1" applyAlignment="1">
      <alignment horizontal="center" vertical="top"/>
    </xf>
    <xf numFmtId="165" fontId="1" fillId="2" borderId="16" xfId="15" applyNumberFormat="1" applyFont="1" applyFill="1" applyBorder="1" applyAlignment="1">
      <alignment vertical="top"/>
    </xf>
    <xf numFmtId="3" fontId="2" fillId="2" borderId="17" xfId="15" applyNumberFormat="1" applyFont="1" applyFill="1" applyBorder="1" applyAlignment="1">
      <alignment horizontal="right" vertical="top"/>
    </xf>
    <xf numFmtId="165" fontId="4" fillId="2" borderId="16" xfId="15" applyNumberFormat="1" applyFont="1" applyFill="1" applyBorder="1" applyAlignment="1">
      <alignment vertical="top"/>
    </xf>
    <xf numFmtId="165" fontId="1" fillId="2" borderId="18" xfId="15" applyNumberFormat="1" applyFont="1" applyFill="1" applyBorder="1" applyAlignment="1">
      <alignment vertical="top"/>
    </xf>
    <xf numFmtId="49" fontId="4" fillId="2" borderId="1" xfId="15" applyNumberFormat="1" applyFont="1" applyFill="1" applyBorder="1" applyAlignment="1">
      <alignment horizontal="center" vertical="top"/>
    </xf>
    <xf numFmtId="165" fontId="4" fillId="2" borderId="16" xfId="15" applyNumberFormat="1" applyFont="1" applyFill="1" applyBorder="1" applyAlignment="1">
      <alignment horizontal="center" vertical="top"/>
    </xf>
    <xf numFmtId="49" fontId="4" fillId="2" borderId="0" xfId="15" applyNumberFormat="1" applyFont="1" applyFill="1" applyBorder="1" applyAlignment="1">
      <alignment horizontal="center" vertical="top"/>
    </xf>
    <xf numFmtId="0" fontId="3" fillId="2" borderId="0" xfId="0" applyFont="1" applyFill="1" applyBorder="1" applyAlignment="1">
      <alignment vertical="top" wrapText="1"/>
    </xf>
    <xf numFmtId="49" fontId="0" fillId="2" borderId="5" xfId="15" applyNumberFormat="1" applyFont="1" applyFill="1" applyBorder="1" applyAlignment="1">
      <alignment horizontal="center" vertical="top"/>
    </xf>
    <xf numFmtId="43" fontId="0" fillId="0" borderId="0" xfId="15" applyFont="1" applyFill="1" applyBorder="1" applyAlignment="1">
      <alignment horizontal="center" vertical="top"/>
    </xf>
    <xf numFmtId="49" fontId="0" fillId="0" borderId="0" xfId="15" applyNumberFormat="1" applyFont="1" applyFill="1" applyBorder="1" applyAlignment="1">
      <alignment horizontal="center" vertical="top"/>
    </xf>
    <xf numFmtId="3" fontId="0" fillId="0" borderId="0" xfId="15" applyNumberFormat="1" applyFont="1" applyFill="1" applyBorder="1" applyAlignment="1">
      <alignment vertical="top"/>
    </xf>
    <xf numFmtId="0" fontId="0" fillId="2" borderId="5" xfId="0" applyFont="1" applyFill="1" applyBorder="1" applyAlignment="1">
      <alignment vertical="top"/>
    </xf>
    <xf numFmtId="43" fontId="1" fillId="2" borderId="10" xfId="15" applyFont="1" applyFill="1" applyBorder="1" applyAlignment="1">
      <alignment horizontal="left" vertical="top"/>
    </xf>
    <xf numFmtId="0" fontId="0" fillId="2" borderId="19" xfId="0" applyFont="1" applyFill="1" applyBorder="1" applyAlignment="1">
      <alignment vertical="top" wrapText="1"/>
    </xf>
    <xf numFmtId="43" fontId="1" fillId="2" borderId="14" xfId="15" applyFont="1" applyFill="1" applyBorder="1" applyAlignment="1">
      <alignment horizontal="left" vertical="top"/>
    </xf>
    <xf numFmtId="43" fontId="2" fillId="2" borderId="5" xfId="15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vertical="top" wrapText="1"/>
    </xf>
    <xf numFmtId="43" fontId="1" fillId="2" borderId="5" xfId="15" applyFont="1" applyFill="1" applyBorder="1" applyAlignment="1">
      <alignment horizontal="left" vertical="top"/>
    </xf>
    <xf numFmtId="43" fontId="0" fillId="2" borderId="5" xfId="15" applyFont="1" applyFill="1" applyBorder="1" applyAlignment="1">
      <alignment vertical="top"/>
    </xf>
    <xf numFmtId="3" fontId="1" fillId="2" borderId="6" xfId="15" applyNumberFormat="1" applyFont="1" applyFill="1" applyBorder="1" applyAlignment="1">
      <alignment horizontal="right" vertical="top"/>
    </xf>
    <xf numFmtId="49" fontId="6" fillId="2" borderId="1" xfId="15" applyNumberFormat="1" applyFont="1" applyFill="1" applyBorder="1" applyAlignment="1">
      <alignment horizontal="center" vertical="top"/>
    </xf>
    <xf numFmtId="43" fontId="7" fillId="2" borderId="0" xfId="15" applyFont="1" applyFill="1" applyBorder="1" applyAlignment="1">
      <alignment vertical="top"/>
    </xf>
    <xf numFmtId="0" fontId="0" fillId="0" borderId="9" xfId="0" applyFont="1" applyBorder="1" applyAlignment="1">
      <alignment horizontal="justify" vertical="top" wrapText="1"/>
    </xf>
    <xf numFmtId="0" fontId="0" fillId="0" borderId="4" xfId="0" applyFont="1" applyBorder="1" applyAlignment="1">
      <alignment horizontal="justify" vertical="top" wrapText="1"/>
    </xf>
    <xf numFmtId="43" fontId="3" fillId="2" borderId="1" xfId="15" applyFont="1" applyFill="1" applyBorder="1" applyAlignment="1">
      <alignment horizontal="left" vertical="top"/>
    </xf>
    <xf numFmtId="3" fontId="3" fillId="2" borderId="2" xfId="15" applyNumberFormat="1" applyFont="1" applyFill="1" applyBorder="1" applyAlignment="1">
      <alignment horizontal="right" vertical="top"/>
    </xf>
    <xf numFmtId="3" fontId="4" fillId="2" borderId="2" xfId="15" applyNumberFormat="1" applyFont="1" applyFill="1" applyBorder="1" applyAlignment="1">
      <alignment horizontal="right" vertical="top"/>
    </xf>
    <xf numFmtId="3" fontId="1" fillId="3" borderId="13" xfId="15" applyNumberFormat="1" applyFont="1" applyFill="1" applyBorder="1" applyAlignment="1">
      <alignment horizontal="right" vertical="top"/>
    </xf>
    <xf numFmtId="43" fontId="0" fillId="0" borderId="0" xfId="15" applyFont="1" applyFill="1" applyBorder="1" applyAlignment="1">
      <alignment horizontal="center" vertical="center"/>
    </xf>
    <xf numFmtId="49" fontId="0" fillId="0" borderId="0" xfId="15" applyNumberFormat="1" applyFont="1" applyFill="1" applyBorder="1" applyAlignment="1">
      <alignment horizontal="center" vertical="center"/>
    </xf>
    <xf numFmtId="43" fontId="0" fillId="0" borderId="0" xfId="15" applyFont="1" applyFill="1" applyBorder="1" applyAlignment="1">
      <alignment vertical="center"/>
    </xf>
    <xf numFmtId="3" fontId="0" fillId="0" borderId="0" xfId="15" applyNumberFormat="1" applyFont="1" applyFill="1" applyBorder="1" applyAlignment="1">
      <alignment vertical="center"/>
    </xf>
    <xf numFmtId="0" fontId="8" fillId="0" borderId="0" xfId="0" applyFont="1" applyAlignment="1">
      <alignment horizontal="center"/>
    </xf>
    <xf numFmtId="164" fontId="9" fillId="2" borderId="20" xfId="15" applyNumberFormat="1" applyFont="1" applyFill="1" applyBorder="1" applyAlignment="1">
      <alignment horizontal="center" vertical="top"/>
    </xf>
    <xf numFmtId="49" fontId="0" fillId="2" borderId="1" xfId="15" applyNumberFormat="1" applyFont="1" applyFill="1" applyBorder="1" applyAlignment="1">
      <alignment horizontal="center" vertical="top"/>
    </xf>
    <xf numFmtId="49" fontId="0" fillId="2" borderId="1" xfId="15" applyNumberFormat="1" applyFont="1" applyFill="1" applyBorder="1" applyAlignment="1">
      <alignment horizontal="center" vertical="center"/>
    </xf>
    <xf numFmtId="43" fontId="9" fillId="2" borderId="1" xfId="15" applyFont="1" applyFill="1" applyBorder="1" applyAlignment="1">
      <alignment horizontal="left" vertical="center"/>
    </xf>
    <xf numFmtId="3" fontId="9" fillId="2" borderId="21" xfId="15" applyNumberFormat="1" applyFont="1" applyFill="1" applyBorder="1" applyAlignment="1">
      <alignment horizontal="right" vertical="center"/>
    </xf>
    <xf numFmtId="164" fontId="10" fillId="2" borderId="16" xfId="15" applyNumberFormat="1" applyFont="1" applyFill="1" applyBorder="1" applyAlignment="1">
      <alignment horizontal="center" vertical="top"/>
    </xf>
    <xf numFmtId="49" fontId="10" fillId="2" borderId="5" xfId="15" applyNumberFormat="1" applyFont="1" applyFill="1" applyBorder="1" applyAlignment="1">
      <alignment horizontal="center" vertical="center"/>
    </xf>
    <xf numFmtId="43" fontId="10" fillId="2" borderId="5" xfId="15" applyFont="1" applyFill="1" applyBorder="1" applyAlignment="1">
      <alignment horizontal="left" vertical="center"/>
    </xf>
    <xf numFmtId="3" fontId="10" fillId="2" borderId="22" xfId="15" applyNumberFormat="1" applyFont="1" applyFill="1" applyBorder="1" applyAlignment="1">
      <alignment horizontal="right" vertical="center"/>
    </xf>
    <xf numFmtId="164" fontId="9" fillId="2" borderId="23" xfId="15" applyNumberFormat="1" applyFont="1" applyFill="1" applyBorder="1" applyAlignment="1">
      <alignment horizontal="center" vertical="top"/>
    </xf>
    <xf numFmtId="49" fontId="5" fillId="2" borderId="7" xfId="15" applyNumberFormat="1" applyFont="1" applyFill="1" applyBorder="1" applyAlignment="1">
      <alignment horizontal="center" vertical="top"/>
    </xf>
    <xf numFmtId="49" fontId="5" fillId="2" borderId="4" xfId="15" applyNumberFormat="1" applyFont="1" applyFill="1" applyBorder="1" applyAlignment="1">
      <alignment horizontal="center" vertical="center"/>
    </xf>
    <xf numFmtId="43" fontId="5" fillId="2" borderId="1" xfId="15" applyFont="1" applyFill="1" applyBorder="1" applyAlignment="1">
      <alignment horizontal="left" vertical="center" wrapText="1"/>
    </xf>
    <xf numFmtId="3" fontId="5" fillId="2" borderId="21" xfId="15" applyNumberFormat="1" applyFont="1" applyFill="1" applyBorder="1" applyAlignment="1">
      <alignment horizontal="right" vertical="center"/>
    </xf>
    <xf numFmtId="164" fontId="9" fillId="2" borderId="16" xfId="15" applyNumberFormat="1" applyFont="1" applyFill="1" applyBorder="1" applyAlignment="1">
      <alignment horizontal="center" vertical="top"/>
    </xf>
    <xf numFmtId="43" fontId="5" fillId="2" borderId="1" xfId="15" applyFont="1" applyFill="1" applyBorder="1" applyAlignment="1">
      <alignment horizontal="left" vertical="center"/>
    </xf>
    <xf numFmtId="43" fontId="9" fillId="2" borderId="1" xfId="15" applyFont="1" applyFill="1" applyBorder="1" applyAlignment="1">
      <alignment horizontal="left" vertical="center" wrapText="1"/>
    </xf>
    <xf numFmtId="165" fontId="9" fillId="2" borderId="20" xfId="15" applyNumberFormat="1" applyFont="1" applyFill="1" applyBorder="1" applyAlignment="1">
      <alignment horizontal="center" vertical="top"/>
    </xf>
    <xf numFmtId="49" fontId="0" fillId="2" borderId="0" xfId="15" applyNumberFormat="1" applyFont="1" applyFill="1" applyBorder="1" applyAlignment="1">
      <alignment horizontal="center" vertical="top"/>
    </xf>
    <xf numFmtId="165" fontId="9" fillId="2" borderId="16" xfId="15" applyNumberFormat="1" applyFont="1" applyFill="1" applyBorder="1" applyAlignment="1">
      <alignment horizontal="center" vertical="top"/>
    </xf>
    <xf numFmtId="49" fontId="3" fillId="2" borderId="1" xfId="15" applyNumberFormat="1" applyFont="1" applyFill="1" applyBorder="1" applyAlignment="1">
      <alignment horizontal="center" vertical="center"/>
    </xf>
    <xf numFmtId="43" fontId="10" fillId="2" borderId="1" xfId="15" applyFont="1" applyFill="1" applyBorder="1" applyAlignment="1">
      <alignment horizontal="left" vertical="center"/>
    </xf>
    <xf numFmtId="3" fontId="10" fillId="2" borderId="21" xfId="15" applyNumberFormat="1" applyFont="1" applyFill="1" applyBorder="1" applyAlignment="1">
      <alignment horizontal="right" vertical="center"/>
    </xf>
    <xf numFmtId="49" fontId="0" fillId="2" borderId="4" xfId="15" applyNumberFormat="1" applyFont="1" applyFill="1" applyBorder="1" applyAlignment="1">
      <alignment horizontal="center" vertical="center"/>
    </xf>
    <xf numFmtId="3" fontId="5" fillId="2" borderId="22" xfId="15" applyNumberFormat="1" applyFont="1" applyFill="1" applyBorder="1" applyAlignment="1">
      <alignment horizontal="right" vertical="center"/>
    </xf>
    <xf numFmtId="49" fontId="5" fillId="2" borderId="8" xfId="15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43" fontId="5" fillId="2" borderId="5" xfId="15" applyFont="1" applyFill="1" applyBorder="1" applyAlignment="1">
      <alignment horizontal="left" vertical="center"/>
    </xf>
    <xf numFmtId="49" fontId="0" fillId="2" borderId="4" xfId="15" applyNumberFormat="1" applyFont="1" applyFill="1" applyBorder="1" applyAlignment="1">
      <alignment horizontal="center" vertical="center"/>
    </xf>
    <xf numFmtId="43" fontId="0" fillId="2" borderId="0" xfId="15" applyFont="1" applyFill="1" applyBorder="1" applyAlignment="1">
      <alignment vertical="center" wrapText="1"/>
    </xf>
    <xf numFmtId="43" fontId="5" fillId="2" borderId="9" xfId="15" applyFont="1" applyFill="1" applyBorder="1" applyAlignment="1">
      <alignment horizontal="left" vertical="center"/>
    </xf>
    <xf numFmtId="49" fontId="3" fillId="2" borderId="0" xfId="15" applyNumberFormat="1" applyFont="1" applyFill="1" applyBorder="1" applyAlignment="1">
      <alignment horizontal="center" vertical="center"/>
    </xf>
    <xf numFmtId="43" fontId="3" fillId="2" borderId="0" xfId="15" applyFont="1" applyFill="1" applyBorder="1" applyAlignment="1">
      <alignment vertical="center"/>
    </xf>
    <xf numFmtId="165" fontId="9" fillId="2" borderId="18" xfId="15" applyNumberFormat="1" applyFont="1" applyFill="1" applyBorder="1" applyAlignment="1">
      <alignment horizontal="center" vertical="top"/>
    </xf>
    <xf numFmtId="167" fontId="0" fillId="2" borderId="22" xfId="15" applyNumberFormat="1" applyFont="1" applyFill="1" applyBorder="1" applyAlignment="1">
      <alignment horizontal="right" vertical="center"/>
    </xf>
    <xf numFmtId="3" fontId="5" fillId="2" borderId="21" xfId="15" applyNumberFormat="1" applyFont="1" applyFill="1" applyBorder="1" applyAlignment="1">
      <alignment horizontal="right" vertical="center"/>
    </xf>
    <xf numFmtId="49" fontId="0" fillId="2" borderId="0" xfId="15" applyNumberFormat="1" applyFont="1" applyFill="1" applyBorder="1" applyAlignment="1">
      <alignment horizontal="center" vertical="center"/>
    </xf>
    <xf numFmtId="43" fontId="9" fillId="2" borderId="0" xfId="15" applyFont="1" applyFill="1" applyBorder="1" applyAlignment="1">
      <alignment horizontal="left" vertical="center"/>
    </xf>
    <xf numFmtId="49" fontId="10" fillId="2" borderId="1" xfId="15" applyNumberFormat="1" applyFont="1" applyFill="1" applyBorder="1" applyAlignment="1">
      <alignment horizontal="center" vertical="center"/>
    </xf>
    <xf numFmtId="43" fontId="10" fillId="2" borderId="1" xfId="15" applyFont="1" applyFill="1" applyBorder="1" applyAlignment="1">
      <alignment horizontal="left" vertical="center" wrapText="1"/>
    </xf>
    <xf numFmtId="3" fontId="5" fillId="2" borderId="22" xfId="15" applyNumberFormat="1" applyFont="1" applyFill="1" applyBorder="1" applyAlignment="1">
      <alignment horizontal="right" vertical="center"/>
    </xf>
    <xf numFmtId="3" fontId="5" fillId="2" borderId="24" xfId="15" applyNumberFormat="1" applyFont="1" applyFill="1" applyBorder="1" applyAlignment="1">
      <alignment horizontal="right" vertical="center"/>
    </xf>
    <xf numFmtId="49" fontId="11" fillId="2" borderId="4" xfId="15" applyNumberFormat="1" applyFont="1" applyFill="1" applyBorder="1" applyAlignment="1">
      <alignment horizontal="center" vertical="center"/>
    </xf>
    <xf numFmtId="49" fontId="0" fillId="2" borderId="10" xfId="15" applyNumberFormat="1" applyFont="1" applyFill="1" applyBorder="1" applyAlignment="1">
      <alignment horizontal="center" vertical="top"/>
    </xf>
    <xf numFmtId="49" fontId="0" fillId="2" borderId="10" xfId="15" applyNumberFormat="1" applyFont="1" applyFill="1" applyBorder="1" applyAlignment="1">
      <alignment horizontal="center" vertical="center"/>
    </xf>
    <xf numFmtId="43" fontId="9" fillId="2" borderId="10" xfId="15" applyFont="1" applyFill="1" applyBorder="1" applyAlignment="1">
      <alignment horizontal="left" vertical="center"/>
    </xf>
    <xf numFmtId="43" fontId="5" fillId="2" borderId="5" xfId="15" applyFont="1" applyFill="1" applyBorder="1" applyAlignment="1">
      <alignment horizontal="left" vertical="center" wrapText="1"/>
    </xf>
    <xf numFmtId="49" fontId="6" fillId="2" borderId="5" xfId="15" applyNumberFormat="1" applyFont="1" applyFill="1" applyBorder="1" applyAlignment="1">
      <alignment horizontal="center" vertical="center"/>
    </xf>
    <xf numFmtId="43" fontId="10" fillId="2" borderId="9" xfId="15" applyFont="1" applyFill="1" applyBorder="1" applyAlignment="1">
      <alignment horizontal="left" vertical="center"/>
    </xf>
    <xf numFmtId="3" fontId="3" fillId="2" borderId="22" xfId="15" applyNumberFormat="1" applyFont="1" applyFill="1" applyBorder="1" applyAlignment="1">
      <alignment vertical="center"/>
    </xf>
    <xf numFmtId="3" fontId="0" fillId="2" borderId="22" xfId="15" applyNumberFormat="1" applyFont="1" applyFill="1" applyBorder="1" applyAlignment="1">
      <alignment vertical="center"/>
    </xf>
    <xf numFmtId="3" fontId="10" fillId="2" borderId="21" xfId="15" applyNumberFormat="1" applyFont="1" applyFill="1" applyBorder="1" applyAlignment="1">
      <alignment horizontal="right" vertical="center"/>
    </xf>
    <xf numFmtId="43" fontId="5" fillId="2" borderId="9" xfId="15" applyFont="1" applyFill="1" applyBorder="1" applyAlignment="1">
      <alignment horizontal="left" vertical="center" wrapText="1"/>
    </xf>
    <xf numFmtId="165" fontId="10" fillId="2" borderId="16" xfId="15" applyNumberFormat="1" applyFont="1" applyFill="1" applyBorder="1" applyAlignment="1">
      <alignment horizontal="center" vertical="top"/>
    </xf>
    <xf numFmtId="43" fontId="10" fillId="2" borderId="9" xfId="15" applyFont="1" applyFill="1" applyBorder="1" applyAlignment="1">
      <alignment horizontal="left" vertical="center" wrapText="1"/>
    </xf>
    <xf numFmtId="49" fontId="3" fillId="2" borderId="5" xfId="15" applyNumberFormat="1" applyFont="1" applyFill="1" applyBorder="1" applyAlignment="1">
      <alignment horizontal="center" vertical="center"/>
    </xf>
    <xf numFmtId="43" fontId="10" fillId="2" borderId="5" xfId="15" applyFont="1" applyFill="1" applyBorder="1" applyAlignment="1">
      <alignment horizontal="left" vertical="center" wrapText="1"/>
    </xf>
    <xf numFmtId="49" fontId="0" fillId="2" borderId="8" xfId="15" applyNumberFormat="1" applyFont="1" applyFill="1" applyBorder="1" applyAlignment="1">
      <alignment horizontal="center" vertical="center"/>
    </xf>
    <xf numFmtId="43" fontId="5" fillId="2" borderId="10" xfId="15" applyFont="1" applyFill="1" applyBorder="1" applyAlignment="1">
      <alignment horizontal="left" vertical="center"/>
    </xf>
    <xf numFmtId="49" fontId="5" fillId="2" borderId="7" xfId="15" applyNumberFormat="1" applyFont="1" applyFill="1" applyBorder="1" applyAlignment="1">
      <alignment horizontal="center" vertical="center"/>
    </xf>
    <xf numFmtId="3" fontId="5" fillId="2" borderId="25" xfId="15" applyNumberFormat="1" applyFont="1" applyFill="1" applyBorder="1" applyAlignment="1">
      <alignment horizontal="right" vertical="center"/>
    </xf>
    <xf numFmtId="3" fontId="10" fillId="2" borderId="25" xfId="15" applyNumberFormat="1" applyFont="1" applyFill="1" applyBorder="1" applyAlignment="1">
      <alignment horizontal="right" vertical="center"/>
    </xf>
    <xf numFmtId="49" fontId="11" fillId="2" borderId="7" xfId="15" applyNumberFormat="1" applyFont="1" applyFill="1" applyBorder="1" applyAlignment="1">
      <alignment horizontal="center" vertical="center"/>
    </xf>
    <xf numFmtId="49" fontId="3" fillId="2" borderId="10" xfId="15" applyNumberFormat="1" applyFont="1" applyFill="1" applyBorder="1" applyAlignment="1">
      <alignment horizontal="center" vertical="center"/>
    </xf>
    <xf numFmtId="43" fontId="10" fillId="2" borderId="10" xfId="15" applyFont="1" applyFill="1" applyBorder="1" applyAlignment="1">
      <alignment horizontal="left" vertical="center"/>
    </xf>
    <xf numFmtId="3" fontId="9" fillId="3" borderId="26" xfId="15" applyNumberFormat="1" applyFont="1" applyFill="1" applyBorder="1" applyAlignment="1">
      <alignment horizontal="right" vertical="center"/>
    </xf>
    <xf numFmtId="49" fontId="5" fillId="2" borderId="8" xfId="15" applyNumberFormat="1" applyFont="1" applyFill="1" applyBorder="1" applyAlignment="1">
      <alignment horizontal="center" vertical="top"/>
    </xf>
    <xf numFmtId="49" fontId="5" fillId="2" borderId="3" xfId="15" applyNumberFormat="1" applyFont="1" applyFill="1" applyBorder="1" applyAlignment="1">
      <alignment horizontal="center" vertical="top"/>
    </xf>
    <xf numFmtId="49" fontId="0" fillId="2" borderId="8" xfId="15" applyNumberFormat="1" applyFont="1" applyFill="1" applyBorder="1" applyAlignment="1">
      <alignment horizontal="center" vertical="top"/>
    </xf>
    <xf numFmtId="49" fontId="0" fillId="2" borderId="7" xfId="15" applyNumberFormat="1" applyFont="1" applyFill="1" applyBorder="1" applyAlignment="1">
      <alignment horizontal="center" vertical="top"/>
    </xf>
    <xf numFmtId="43" fontId="5" fillId="2" borderId="10" xfId="15" applyFont="1" applyFill="1" applyBorder="1" applyAlignment="1">
      <alignment horizontal="left" vertical="center" wrapText="1"/>
    </xf>
    <xf numFmtId="49" fontId="5" fillId="2" borderId="5" xfId="15" applyNumberFormat="1" applyFont="1" applyFill="1" applyBorder="1" applyAlignment="1">
      <alignment horizontal="center" vertical="center"/>
    </xf>
    <xf numFmtId="49" fontId="5" fillId="2" borderId="17" xfId="15" applyNumberFormat="1" applyFont="1" applyFill="1" applyBorder="1" applyAlignment="1">
      <alignment horizontal="center" vertical="top"/>
    </xf>
    <xf numFmtId="49" fontId="5" fillId="2" borderId="11" xfId="15" applyNumberFormat="1" applyFont="1" applyFill="1" applyBorder="1" applyAlignment="1">
      <alignment horizontal="center" vertical="top"/>
    </xf>
    <xf numFmtId="49" fontId="5" fillId="2" borderId="1" xfId="15" applyNumberFormat="1" applyFont="1" applyFill="1" applyBorder="1" applyAlignment="1">
      <alignment horizontal="center" vertical="center"/>
    </xf>
    <xf numFmtId="3" fontId="5" fillId="2" borderId="24" xfId="15" applyNumberFormat="1" applyFont="1" applyFill="1" applyBorder="1" applyAlignment="1">
      <alignment horizontal="right" vertical="center"/>
    </xf>
    <xf numFmtId="49" fontId="5" fillId="2" borderId="27" xfId="15" applyNumberFormat="1" applyFont="1" applyFill="1" applyBorder="1" applyAlignment="1">
      <alignment horizontal="center" vertical="top"/>
    </xf>
    <xf numFmtId="43" fontId="10" fillId="2" borderId="1" xfId="15" applyFont="1" applyFill="1" applyBorder="1" applyAlignment="1">
      <alignment horizontal="left" vertical="center"/>
    </xf>
    <xf numFmtId="49" fontId="5" fillId="2" borderId="0" xfId="15" applyNumberFormat="1" applyFont="1" applyFill="1" applyBorder="1" applyAlignment="1">
      <alignment horizontal="center" vertical="top"/>
    </xf>
    <xf numFmtId="3" fontId="10" fillId="2" borderId="21" xfId="15" applyNumberFormat="1" applyFont="1" applyFill="1" applyBorder="1" applyAlignment="1">
      <alignment horizontal="right" vertical="center"/>
    </xf>
    <xf numFmtId="49" fontId="5" fillId="2" borderId="28" xfId="15" applyNumberFormat="1" applyFont="1" applyFill="1" applyBorder="1" applyAlignment="1">
      <alignment horizontal="center" vertical="top"/>
    </xf>
    <xf numFmtId="3" fontId="5" fillId="2" borderId="22" xfId="15" applyNumberFormat="1" applyFont="1" applyFill="1" applyBorder="1" applyAlignment="1">
      <alignment horizontal="right" vertical="center"/>
    </xf>
    <xf numFmtId="49" fontId="5" fillId="2" borderId="4" xfId="15" applyNumberFormat="1" applyFont="1" applyFill="1" applyBorder="1" applyAlignment="1">
      <alignment horizontal="center" vertical="center"/>
    </xf>
    <xf numFmtId="49" fontId="0" fillId="2" borderId="17" xfId="15" applyNumberFormat="1" applyFont="1" applyFill="1" applyBorder="1" applyAlignment="1">
      <alignment horizontal="center" vertical="top"/>
    </xf>
    <xf numFmtId="3" fontId="5" fillId="2" borderId="21" xfId="15" applyNumberFormat="1" applyFont="1" applyFill="1" applyBorder="1" applyAlignment="1">
      <alignment horizontal="right" vertical="center"/>
    </xf>
    <xf numFmtId="3" fontId="9" fillId="2" borderId="21" xfId="15" applyNumberFormat="1" applyFont="1" applyFill="1" applyBorder="1" applyAlignment="1">
      <alignment vertical="center"/>
    </xf>
    <xf numFmtId="49" fontId="5" fillId="2" borderId="8" xfId="15" applyNumberFormat="1" applyFont="1" applyFill="1" applyBorder="1" applyAlignment="1">
      <alignment vertical="top"/>
    </xf>
    <xf numFmtId="49" fontId="5" fillId="2" borderId="8" xfId="15" applyNumberFormat="1" applyFont="1" applyFill="1" applyBorder="1" applyAlignment="1">
      <alignment horizontal="center" vertical="center"/>
    </xf>
    <xf numFmtId="43" fontId="5" fillId="2" borderId="1" xfId="15" applyFont="1" applyFill="1" applyBorder="1" applyAlignment="1">
      <alignment horizontal="left" vertical="center" wrapText="1"/>
    </xf>
    <xf numFmtId="43" fontId="12" fillId="0" borderId="0" xfId="15" applyFont="1" applyFill="1" applyBorder="1" applyAlignment="1">
      <alignment vertical="top"/>
    </xf>
    <xf numFmtId="3" fontId="12" fillId="0" borderId="0" xfId="15" applyNumberFormat="1" applyFont="1" applyFill="1" applyBorder="1" applyAlignment="1">
      <alignment vertical="center"/>
    </xf>
    <xf numFmtId="3" fontId="5" fillId="2" borderId="9" xfId="15" applyNumberFormat="1" applyFont="1" applyFill="1" applyBorder="1" applyAlignment="1">
      <alignment horizontal="right" vertical="center"/>
    </xf>
    <xf numFmtId="165" fontId="1" fillId="2" borderId="29" xfId="15" applyNumberFormat="1" applyFont="1" applyFill="1" applyBorder="1" applyAlignment="1">
      <alignment horizontal="center" vertical="top"/>
    </xf>
    <xf numFmtId="165" fontId="1" fillId="2" borderId="18" xfId="15" applyNumberFormat="1" applyFont="1" applyFill="1" applyBorder="1" applyAlignment="1">
      <alignment horizontal="center" vertical="top"/>
    </xf>
    <xf numFmtId="165" fontId="1" fillId="2" borderId="30" xfId="15" applyNumberFormat="1" applyFont="1" applyFill="1" applyBorder="1" applyAlignment="1">
      <alignment horizontal="center" vertical="top"/>
    </xf>
    <xf numFmtId="49" fontId="0" fillId="2" borderId="3" xfId="15" applyNumberFormat="1" applyFont="1" applyFill="1" applyBorder="1" applyAlignment="1">
      <alignment horizontal="center" vertical="top"/>
    </xf>
    <xf numFmtId="3" fontId="1" fillId="2" borderId="11" xfId="15" applyNumberFormat="1" applyFont="1" applyFill="1" applyBorder="1" applyAlignment="1">
      <alignment horizontal="right" vertical="top"/>
    </xf>
    <xf numFmtId="49" fontId="2" fillId="2" borderId="31" xfId="15" applyNumberFormat="1" applyFont="1" applyFill="1" applyBorder="1" applyAlignment="1">
      <alignment horizontal="center" vertical="top"/>
    </xf>
    <xf numFmtId="0" fontId="0" fillId="0" borderId="3" xfId="0" applyBorder="1" applyAlignment="1">
      <alignment/>
    </xf>
    <xf numFmtId="49" fontId="1" fillId="3" borderId="32" xfId="15" applyNumberFormat="1" applyFont="1" applyFill="1" applyBorder="1" applyAlignment="1">
      <alignment horizontal="center" vertical="top"/>
    </xf>
    <xf numFmtId="49" fontId="1" fillId="3" borderId="17" xfId="15" applyNumberFormat="1" applyFont="1" applyFill="1" applyBorder="1" applyAlignment="1">
      <alignment horizontal="center" vertical="top"/>
    </xf>
    <xf numFmtId="3" fontId="1" fillId="3" borderId="32" xfId="15" applyNumberFormat="1" applyFont="1" applyFill="1" applyBorder="1" applyAlignment="1">
      <alignment horizontal="center" vertical="top"/>
    </xf>
    <xf numFmtId="3" fontId="1" fillId="3" borderId="17" xfId="15" applyNumberFormat="1" applyFont="1" applyFill="1" applyBorder="1" applyAlignment="1">
      <alignment horizontal="center" vertical="top"/>
    </xf>
    <xf numFmtId="43" fontId="1" fillId="3" borderId="33" xfId="15" applyFont="1" applyFill="1" applyBorder="1" applyAlignment="1">
      <alignment horizontal="center" vertical="top"/>
    </xf>
    <xf numFmtId="43" fontId="1" fillId="3" borderId="23" xfId="15" applyFont="1" applyFill="1" applyBorder="1" applyAlignment="1">
      <alignment horizontal="center" vertical="top"/>
    </xf>
    <xf numFmtId="165" fontId="1" fillId="2" borderId="20" xfId="15" applyNumberFormat="1" applyFont="1" applyFill="1" applyBorder="1" applyAlignment="1">
      <alignment horizontal="center" vertical="top"/>
    </xf>
    <xf numFmtId="165" fontId="1" fillId="2" borderId="16" xfId="15" applyNumberFormat="1" applyFont="1" applyFill="1" applyBorder="1" applyAlignment="1">
      <alignment horizontal="center" vertical="top"/>
    </xf>
    <xf numFmtId="49" fontId="2" fillId="2" borderId="8" xfId="15" applyNumberFormat="1" applyFont="1" applyFill="1" applyBorder="1" applyAlignment="1">
      <alignment horizontal="center" vertical="top"/>
    </xf>
    <xf numFmtId="49" fontId="2" fillId="2" borderId="3" xfId="15" applyNumberFormat="1" applyFont="1" applyFill="1" applyBorder="1" applyAlignment="1">
      <alignment horizontal="center" vertical="top"/>
    </xf>
    <xf numFmtId="49" fontId="2" fillId="2" borderId="7" xfId="15" applyNumberFormat="1" applyFont="1" applyFill="1" applyBorder="1" applyAlignment="1">
      <alignment horizontal="center" vertical="top"/>
    </xf>
    <xf numFmtId="164" fontId="1" fillId="2" borderId="20" xfId="15" applyNumberFormat="1" applyFont="1" applyFill="1" applyBorder="1" applyAlignment="1">
      <alignment horizontal="center" vertical="top"/>
    </xf>
    <xf numFmtId="164" fontId="1" fillId="2" borderId="16" xfId="15" applyNumberFormat="1" applyFont="1" applyFill="1" applyBorder="1" applyAlignment="1">
      <alignment horizontal="center" vertical="top"/>
    </xf>
    <xf numFmtId="164" fontId="1" fillId="2" borderId="18" xfId="15" applyNumberFormat="1" applyFont="1" applyFill="1" applyBorder="1" applyAlignment="1">
      <alignment horizontal="center" vertical="top"/>
    </xf>
    <xf numFmtId="49" fontId="0" fillId="2" borderId="8" xfId="15" applyNumberFormat="1" applyFont="1" applyFill="1" applyBorder="1" applyAlignment="1">
      <alignment horizontal="center" vertical="top"/>
    </xf>
    <xf numFmtId="49" fontId="0" fillId="2" borderId="7" xfId="15" applyNumberFormat="1" applyFont="1" applyFill="1" applyBorder="1" applyAlignment="1">
      <alignment horizontal="center" vertical="top"/>
    </xf>
    <xf numFmtId="3" fontId="1" fillId="2" borderId="2" xfId="15" applyNumberFormat="1" applyFont="1" applyFill="1" applyBorder="1" applyAlignment="1">
      <alignment horizontal="right" vertical="top"/>
    </xf>
    <xf numFmtId="3" fontId="1" fillId="2" borderId="17" xfId="15" applyNumberFormat="1" applyFont="1" applyFill="1" applyBorder="1" applyAlignment="1">
      <alignment horizontal="right" vertical="top"/>
    </xf>
    <xf numFmtId="49" fontId="2" fillId="2" borderId="34" xfId="15" applyNumberFormat="1" applyFont="1" applyFill="1" applyBorder="1" applyAlignment="1">
      <alignment horizontal="center" vertical="top"/>
    </xf>
    <xf numFmtId="43" fontId="1" fillId="3" borderId="35" xfId="15" applyFont="1" applyFill="1" applyBorder="1" applyAlignment="1">
      <alignment horizontal="center" vertical="top"/>
    </xf>
    <xf numFmtId="43" fontId="1" fillId="3" borderId="19" xfId="15" applyFont="1" applyFill="1" applyBorder="1" applyAlignment="1">
      <alignment horizontal="center" vertical="top"/>
    </xf>
    <xf numFmtId="43" fontId="1" fillId="3" borderId="32" xfId="15" applyFont="1" applyFill="1" applyBorder="1" applyAlignment="1">
      <alignment horizontal="center" vertical="top"/>
    </xf>
    <xf numFmtId="43" fontId="1" fillId="3" borderId="17" xfId="15" applyFont="1" applyFill="1" applyBorder="1" applyAlignment="1">
      <alignment horizontal="center" vertical="top"/>
    </xf>
    <xf numFmtId="43" fontId="9" fillId="3" borderId="35" xfId="15" applyFont="1" applyFill="1" applyBorder="1" applyAlignment="1">
      <alignment horizontal="center" vertical="center"/>
    </xf>
    <xf numFmtId="43" fontId="9" fillId="3" borderId="19" xfId="15" applyFont="1" applyFill="1" applyBorder="1" applyAlignment="1">
      <alignment horizontal="center" vertical="center"/>
    </xf>
    <xf numFmtId="43" fontId="9" fillId="3" borderId="36" xfId="15" applyFont="1" applyFill="1" applyBorder="1" applyAlignment="1">
      <alignment horizontal="center" vertical="center"/>
    </xf>
    <xf numFmtId="165" fontId="9" fillId="2" borderId="20" xfId="15" applyNumberFormat="1" applyFont="1" applyFill="1" applyBorder="1" applyAlignment="1">
      <alignment horizontal="center" vertical="top"/>
    </xf>
    <xf numFmtId="165" fontId="9" fillId="2" borderId="16" xfId="15" applyNumberFormat="1" applyFont="1" applyFill="1" applyBorder="1" applyAlignment="1">
      <alignment horizontal="center" vertical="top"/>
    </xf>
    <xf numFmtId="165" fontId="9" fillId="2" borderId="18" xfId="15" applyNumberFormat="1" applyFont="1" applyFill="1" applyBorder="1" applyAlignment="1">
      <alignment horizontal="center" vertical="top"/>
    </xf>
    <xf numFmtId="49" fontId="5" fillId="2" borderId="8" xfId="15" applyNumberFormat="1" applyFont="1" applyFill="1" applyBorder="1" applyAlignment="1">
      <alignment horizontal="center" vertical="top"/>
    </xf>
    <xf numFmtId="49" fontId="5" fillId="2" borderId="3" xfId="15" applyNumberFormat="1" applyFont="1" applyFill="1" applyBorder="1" applyAlignment="1">
      <alignment horizontal="center" vertical="top"/>
    </xf>
    <xf numFmtId="49" fontId="5" fillId="2" borderId="7" xfId="15" applyNumberFormat="1" applyFont="1" applyFill="1" applyBorder="1" applyAlignment="1">
      <alignment horizontal="center" vertical="top"/>
    </xf>
    <xf numFmtId="49" fontId="0" fillId="2" borderId="8" xfId="15" applyNumberFormat="1" applyFont="1" applyFill="1" applyBorder="1" applyAlignment="1">
      <alignment horizontal="center" vertical="top"/>
    </xf>
    <xf numFmtId="49" fontId="0" fillId="2" borderId="3" xfId="15" applyNumberFormat="1" applyFont="1" applyFill="1" applyBorder="1" applyAlignment="1">
      <alignment horizontal="center" vertical="top"/>
    </xf>
    <xf numFmtId="49" fontId="0" fillId="2" borderId="7" xfId="15" applyNumberFormat="1" applyFont="1" applyFill="1" applyBorder="1" applyAlignment="1">
      <alignment horizontal="center" vertical="top"/>
    </xf>
    <xf numFmtId="164" fontId="9" fillId="2" borderId="20" xfId="15" applyNumberFormat="1" applyFont="1" applyFill="1" applyBorder="1" applyAlignment="1">
      <alignment horizontal="center" vertical="top"/>
    </xf>
    <xf numFmtId="164" fontId="9" fillId="2" borderId="16" xfId="15" applyNumberFormat="1" applyFont="1" applyFill="1" applyBorder="1" applyAlignment="1">
      <alignment horizontal="center" vertical="top"/>
    </xf>
    <xf numFmtId="164" fontId="9" fillId="2" borderId="18" xfId="15" applyNumberFormat="1" applyFont="1" applyFill="1" applyBorder="1" applyAlignment="1">
      <alignment horizontal="center" vertical="top"/>
    </xf>
    <xf numFmtId="3" fontId="9" fillId="2" borderId="21" xfId="15" applyNumberFormat="1" applyFont="1" applyFill="1" applyBorder="1" applyAlignment="1">
      <alignment horizontal="right" vertical="center"/>
    </xf>
    <xf numFmtId="3" fontId="9" fillId="2" borderId="24" xfId="15" applyNumberFormat="1" applyFont="1" applyFill="1" applyBorder="1" applyAlignment="1">
      <alignment horizontal="right" vertical="center"/>
    </xf>
    <xf numFmtId="3" fontId="9" fillId="2" borderId="25" xfId="15" applyNumberFormat="1" applyFont="1" applyFill="1" applyBorder="1" applyAlignment="1">
      <alignment horizontal="right" vertical="center"/>
    </xf>
    <xf numFmtId="49" fontId="11" fillId="2" borderId="8" xfId="15" applyNumberFormat="1" applyFont="1" applyFill="1" applyBorder="1" applyAlignment="1">
      <alignment horizontal="center" vertical="top"/>
    </xf>
    <xf numFmtId="49" fontId="11" fillId="2" borderId="3" xfId="15" applyNumberFormat="1" applyFont="1" applyFill="1" applyBorder="1" applyAlignment="1">
      <alignment horizontal="center" vertical="top"/>
    </xf>
    <xf numFmtId="49" fontId="11" fillId="2" borderId="7" xfId="15" applyNumberFormat="1" applyFont="1" applyFill="1" applyBorder="1" applyAlignment="1">
      <alignment horizontal="center" vertical="top"/>
    </xf>
    <xf numFmtId="165" fontId="9" fillId="2" borderId="30" xfId="15" applyNumberFormat="1" applyFont="1" applyFill="1" applyBorder="1" applyAlignment="1">
      <alignment horizontal="center" vertical="top"/>
    </xf>
    <xf numFmtId="3" fontId="1" fillId="3" borderId="37" xfId="15" applyNumberFormat="1" applyFont="1" applyFill="1" applyBorder="1" applyAlignment="1">
      <alignment horizontal="center" vertical="top"/>
    </xf>
    <xf numFmtId="0" fontId="0" fillId="0" borderId="25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124</xdr:row>
      <xdr:rowOff>0</xdr:rowOff>
    </xdr:from>
    <xdr:to>
      <xdr:col>2</xdr:col>
      <xdr:colOff>0</xdr:colOff>
      <xdr:row>124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0089475"/>
          <a:ext cx="952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117</xdr:row>
      <xdr:rowOff>0</xdr:rowOff>
    </xdr:from>
    <xdr:to>
      <xdr:col>2</xdr:col>
      <xdr:colOff>0</xdr:colOff>
      <xdr:row>117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20735925"/>
          <a:ext cx="914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434</xdr:row>
      <xdr:rowOff>0</xdr:rowOff>
    </xdr:from>
    <xdr:to>
      <xdr:col>2</xdr:col>
      <xdr:colOff>0</xdr:colOff>
      <xdr:row>434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75295125"/>
          <a:ext cx="914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0"/>
  <sheetViews>
    <sheetView workbookViewId="0" topLeftCell="C1">
      <selection activeCell="D19" sqref="D19"/>
    </sheetView>
  </sheetViews>
  <sheetFormatPr defaultColWidth="9.140625" defaultRowHeight="12.75"/>
  <cols>
    <col min="1" max="1" width="5.7109375" style="54" customWidth="1"/>
    <col min="2" max="2" width="8.57421875" style="55" customWidth="1"/>
    <col min="3" max="3" width="5.7109375" style="55" customWidth="1"/>
    <col min="4" max="4" width="51.421875" style="1" customWidth="1"/>
    <col min="5" max="5" width="14.28125" style="56" customWidth="1"/>
    <col min="6" max="16384" width="9.140625" style="1" customWidth="1"/>
  </cols>
  <sheetData>
    <row r="2" ht="12.75">
      <c r="D2" s="168" t="s">
        <v>337</v>
      </c>
    </row>
    <row r="3" ht="12.75">
      <c r="D3" s="168"/>
    </row>
    <row r="4" ht="13.5" thickBot="1">
      <c r="D4" s="168"/>
    </row>
    <row r="5" spans="1:5" ht="12.75" customHeight="1">
      <c r="A5" s="182" t="s">
        <v>0</v>
      </c>
      <c r="B5" s="178" t="s">
        <v>1</v>
      </c>
      <c r="C5" s="178" t="s">
        <v>2</v>
      </c>
      <c r="D5" s="199" t="s">
        <v>137</v>
      </c>
      <c r="E5" s="180" t="s">
        <v>288</v>
      </c>
    </row>
    <row r="6" spans="1:5" ht="46.5" customHeight="1">
      <c r="A6" s="183"/>
      <c r="B6" s="179"/>
      <c r="C6" s="179"/>
      <c r="D6" s="200"/>
      <c r="E6" s="181"/>
    </row>
    <row r="7" spans="1:5" s="5" customFormat="1" ht="39.75" customHeight="1">
      <c r="A7" s="189">
        <v>400</v>
      </c>
      <c r="B7" s="2"/>
      <c r="C7" s="2"/>
      <c r="D7" s="3" t="s">
        <v>135</v>
      </c>
      <c r="E7" s="4">
        <f>E8</f>
        <v>250000</v>
      </c>
    </row>
    <row r="8" spans="1:5" s="9" customFormat="1" ht="15.75" customHeight="1">
      <c r="A8" s="190"/>
      <c r="B8" s="186">
        <v>40002</v>
      </c>
      <c r="C8" s="6"/>
      <c r="D8" s="7" t="s">
        <v>3</v>
      </c>
      <c r="E8" s="8">
        <f>E9</f>
        <v>250000</v>
      </c>
    </row>
    <row r="9" spans="1:5" s="5" customFormat="1" ht="12.75">
      <c r="A9" s="191"/>
      <c r="B9" s="188"/>
      <c r="C9" s="11" t="s">
        <v>6</v>
      </c>
      <c r="D9" s="12" t="s">
        <v>7</v>
      </c>
      <c r="E9" s="13">
        <v>250000</v>
      </c>
    </row>
    <row r="10" spans="1:5" s="5" customFormat="1" ht="33.75" customHeight="1">
      <c r="A10" s="184">
        <v>600</v>
      </c>
      <c r="B10" s="2"/>
      <c r="C10" s="2"/>
      <c r="D10" s="16" t="s">
        <v>8</v>
      </c>
      <c r="E10" s="4">
        <f>E11</f>
        <v>15000</v>
      </c>
    </row>
    <row r="11" spans="1:5" s="9" customFormat="1" ht="14.25" customHeight="1">
      <c r="A11" s="185"/>
      <c r="B11" s="192" t="s">
        <v>9</v>
      </c>
      <c r="C11" s="6"/>
      <c r="D11" s="18" t="s">
        <v>10</v>
      </c>
      <c r="E11" s="8">
        <f>E12</f>
        <v>15000</v>
      </c>
    </row>
    <row r="12" spans="1:5" s="5" customFormat="1" ht="12.75" customHeight="1">
      <c r="A12" s="185"/>
      <c r="B12" s="193"/>
      <c r="C12" s="11" t="s">
        <v>11</v>
      </c>
      <c r="D12" s="12" t="s">
        <v>12</v>
      </c>
      <c r="E12" s="13">
        <v>15000</v>
      </c>
    </row>
    <row r="13" spans="1:5" s="5" customFormat="1" ht="30.75" customHeight="1">
      <c r="A13" s="184">
        <v>700</v>
      </c>
      <c r="B13" s="2"/>
      <c r="C13" s="2"/>
      <c r="D13" s="16" t="s">
        <v>13</v>
      </c>
      <c r="E13" s="4">
        <f>E14+E16</f>
        <v>225150</v>
      </c>
    </row>
    <row r="14" spans="1:5" s="5" customFormat="1" ht="12.75" customHeight="1">
      <c r="A14" s="185"/>
      <c r="B14" s="192" t="s">
        <v>129</v>
      </c>
      <c r="C14" s="64"/>
      <c r="D14" s="6" t="s">
        <v>130</v>
      </c>
      <c r="E14" s="72">
        <f>E15</f>
        <v>12000</v>
      </c>
    </row>
    <row r="15" spans="1:5" s="5" customFormat="1" ht="12.75" customHeight="1">
      <c r="A15" s="185"/>
      <c r="B15" s="193"/>
      <c r="C15" s="38" t="s">
        <v>16</v>
      </c>
      <c r="D15" s="20" t="s">
        <v>17</v>
      </c>
      <c r="E15" s="14">
        <v>12000</v>
      </c>
    </row>
    <row r="16" spans="1:5" s="9" customFormat="1" ht="15.75" customHeight="1">
      <c r="A16" s="185"/>
      <c r="B16" s="186">
        <v>70005</v>
      </c>
      <c r="C16" s="6"/>
      <c r="D16" s="18" t="s">
        <v>14</v>
      </c>
      <c r="E16" s="8">
        <f>E17+E18+E19+E20+E21+E22</f>
        <v>213150</v>
      </c>
    </row>
    <row r="17" spans="1:5" s="5" customFormat="1" ht="12.75">
      <c r="A17" s="185"/>
      <c r="B17" s="187"/>
      <c r="C17" s="11" t="s">
        <v>15</v>
      </c>
      <c r="D17" s="39" t="s">
        <v>133</v>
      </c>
      <c r="E17" s="13">
        <v>43000</v>
      </c>
    </row>
    <row r="18" spans="1:5" s="5" customFormat="1" ht="12.75">
      <c r="A18" s="185"/>
      <c r="B18" s="187"/>
      <c r="C18" s="11" t="s">
        <v>4</v>
      </c>
      <c r="D18" s="57" t="s">
        <v>5</v>
      </c>
      <c r="E18" s="13">
        <v>500</v>
      </c>
    </row>
    <row r="19" spans="1:5" s="5" customFormat="1" ht="12.75">
      <c r="A19" s="185"/>
      <c r="B19" s="187"/>
      <c r="C19" s="10" t="s">
        <v>16</v>
      </c>
      <c r="D19" s="21" t="s">
        <v>17</v>
      </c>
      <c r="E19" s="13">
        <f>13850+25000</f>
        <v>38850</v>
      </c>
    </row>
    <row r="20" spans="1:5" s="5" customFormat="1" ht="26.25" customHeight="1">
      <c r="A20" s="185"/>
      <c r="B20" s="187"/>
      <c r="C20" s="11" t="s">
        <v>18</v>
      </c>
      <c r="D20" s="39" t="s">
        <v>19</v>
      </c>
      <c r="E20" s="13">
        <v>5000</v>
      </c>
    </row>
    <row r="21" spans="1:5" s="5" customFormat="1" ht="25.5">
      <c r="A21" s="185"/>
      <c r="B21" s="187"/>
      <c r="C21" s="11" t="s">
        <v>20</v>
      </c>
      <c r="D21" s="39" t="s">
        <v>21</v>
      </c>
      <c r="E21" s="13">
        <v>124300</v>
      </c>
    </row>
    <row r="22" spans="1:5" s="5" customFormat="1" ht="14.25" customHeight="1">
      <c r="A22" s="185"/>
      <c r="B22" s="187"/>
      <c r="C22" s="15" t="s">
        <v>22</v>
      </c>
      <c r="D22" s="21" t="s">
        <v>23</v>
      </c>
      <c r="E22" s="13">
        <v>1500</v>
      </c>
    </row>
    <row r="23" spans="1:5" s="5" customFormat="1" ht="26.25" customHeight="1">
      <c r="A23" s="184">
        <v>750</v>
      </c>
      <c r="B23" s="2"/>
      <c r="C23" s="2"/>
      <c r="D23" s="16" t="s">
        <v>24</v>
      </c>
      <c r="E23" s="4">
        <f>E24+E27</f>
        <v>124067</v>
      </c>
    </row>
    <row r="24" spans="1:5" s="9" customFormat="1" ht="19.5" customHeight="1">
      <c r="A24" s="185"/>
      <c r="B24" s="186">
        <v>75011</v>
      </c>
      <c r="C24" s="6"/>
      <c r="D24" s="18" t="s">
        <v>25</v>
      </c>
      <c r="E24" s="8">
        <f>E25+E26</f>
        <v>103102</v>
      </c>
    </row>
    <row r="25" spans="1:5" s="5" customFormat="1" ht="38.25">
      <c r="A25" s="185"/>
      <c r="B25" s="187"/>
      <c r="C25" s="11" t="s">
        <v>26</v>
      </c>
      <c r="D25" s="39" t="s">
        <v>27</v>
      </c>
      <c r="E25" s="13">
        <v>100602</v>
      </c>
    </row>
    <row r="26" spans="1:5" s="5" customFormat="1" ht="12.75">
      <c r="A26" s="185"/>
      <c r="B26" s="188"/>
      <c r="C26" s="11" t="s">
        <v>28</v>
      </c>
      <c r="D26" s="12" t="s">
        <v>29</v>
      </c>
      <c r="E26" s="13">
        <v>2500</v>
      </c>
    </row>
    <row r="27" spans="1:5" s="9" customFormat="1" ht="18" customHeight="1">
      <c r="A27" s="185"/>
      <c r="B27" s="186">
        <v>75023</v>
      </c>
      <c r="C27" s="22"/>
      <c r="D27" s="23" t="s">
        <v>30</v>
      </c>
      <c r="E27" s="24">
        <f>E28</f>
        <v>20965</v>
      </c>
    </row>
    <row r="28" spans="1:5" s="5" customFormat="1" ht="12.75">
      <c r="A28" s="185"/>
      <c r="B28" s="188"/>
      <c r="C28" s="11" t="s">
        <v>6</v>
      </c>
      <c r="D28" s="12" t="s">
        <v>7</v>
      </c>
      <c r="E28" s="13">
        <v>20965</v>
      </c>
    </row>
    <row r="29" spans="1:5" s="5" customFormat="1" ht="12.75">
      <c r="A29" s="184">
        <v>751</v>
      </c>
      <c r="B29" s="2"/>
      <c r="C29" s="2"/>
      <c r="D29" s="16" t="s">
        <v>31</v>
      </c>
      <c r="E29" s="194">
        <f>E31</f>
        <v>2570</v>
      </c>
    </row>
    <row r="30" spans="1:5" s="5" customFormat="1" ht="22.5" customHeight="1">
      <c r="A30" s="185"/>
      <c r="B30" s="25"/>
      <c r="C30" s="25"/>
      <c r="D30" s="58" t="s">
        <v>32</v>
      </c>
      <c r="E30" s="195"/>
    </row>
    <row r="31" spans="1:5" s="9" customFormat="1" ht="27.75" customHeight="1">
      <c r="A31" s="185"/>
      <c r="B31" s="187">
        <v>75101</v>
      </c>
      <c r="C31" s="26"/>
      <c r="D31" s="7" t="s">
        <v>33</v>
      </c>
      <c r="E31" s="27">
        <f>E32</f>
        <v>2570</v>
      </c>
    </row>
    <row r="32" spans="1:5" s="5" customFormat="1" ht="39" thickBot="1">
      <c r="A32" s="173"/>
      <c r="B32" s="196"/>
      <c r="C32" s="28" t="s">
        <v>26</v>
      </c>
      <c r="D32" s="59" t="s">
        <v>27</v>
      </c>
      <c r="E32" s="29">
        <v>2570</v>
      </c>
    </row>
    <row r="33" spans="1:5" s="5" customFormat="1" ht="33" customHeight="1">
      <c r="A33" s="171">
        <v>754</v>
      </c>
      <c r="B33" s="25"/>
      <c r="C33" s="30"/>
      <c r="D33" s="60" t="s">
        <v>34</v>
      </c>
      <c r="E33" s="31">
        <f>E34+E36</f>
        <v>24600</v>
      </c>
    </row>
    <row r="34" spans="1:5" s="9" customFormat="1" ht="18" customHeight="1">
      <c r="A34" s="185"/>
      <c r="B34" s="186" t="s">
        <v>35</v>
      </c>
      <c r="C34" s="26"/>
      <c r="D34" s="32" t="s">
        <v>36</v>
      </c>
      <c r="E34" s="27">
        <f>E35</f>
        <v>500</v>
      </c>
    </row>
    <row r="35" spans="1:5" s="5" customFormat="1" ht="38.25">
      <c r="A35" s="185"/>
      <c r="B35" s="188"/>
      <c r="C35" s="11" t="s">
        <v>26</v>
      </c>
      <c r="D35" s="39" t="s">
        <v>27</v>
      </c>
      <c r="E35" s="13">
        <v>500</v>
      </c>
    </row>
    <row r="36" spans="1:5" s="9" customFormat="1" ht="12.75">
      <c r="A36" s="185"/>
      <c r="B36" s="186" t="s">
        <v>37</v>
      </c>
      <c r="C36" s="22"/>
      <c r="D36" s="33" t="s">
        <v>38</v>
      </c>
      <c r="E36" s="24">
        <f>E37+E38+E39+E40</f>
        <v>24100</v>
      </c>
    </row>
    <row r="37" spans="1:5" s="5" customFormat="1" ht="12.75">
      <c r="A37" s="185"/>
      <c r="B37" s="187"/>
      <c r="C37" s="11" t="s">
        <v>39</v>
      </c>
      <c r="D37" s="12" t="s">
        <v>40</v>
      </c>
      <c r="E37" s="13">
        <v>20000</v>
      </c>
    </row>
    <row r="38" spans="1:5" s="5" customFormat="1" ht="12.75">
      <c r="A38" s="185"/>
      <c r="B38" s="187"/>
      <c r="C38" s="11" t="s">
        <v>41</v>
      </c>
      <c r="D38" s="12" t="s">
        <v>42</v>
      </c>
      <c r="E38" s="13">
        <v>500</v>
      </c>
    </row>
    <row r="39" spans="1:5" s="5" customFormat="1" ht="12.75">
      <c r="A39" s="185"/>
      <c r="B39" s="187"/>
      <c r="C39" s="11" t="s">
        <v>11</v>
      </c>
      <c r="D39" s="12" t="s">
        <v>12</v>
      </c>
      <c r="E39" s="13">
        <v>3500</v>
      </c>
    </row>
    <row r="40" spans="1:5" s="5" customFormat="1" ht="12.75">
      <c r="A40" s="172"/>
      <c r="B40" s="188"/>
      <c r="C40" s="11" t="s">
        <v>6</v>
      </c>
      <c r="D40" s="12" t="s">
        <v>7</v>
      </c>
      <c r="E40" s="13">
        <v>100</v>
      </c>
    </row>
    <row r="41" spans="1:5" s="5" customFormat="1" ht="12.75">
      <c r="A41" s="185">
        <v>756</v>
      </c>
      <c r="B41" s="2"/>
      <c r="C41" s="2"/>
      <c r="D41" s="16" t="s">
        <v>43</v>
      </c>
      <c r="E41" s="194">
        <f>E44+E47+E53+E65+E70</f>
        <v>26857833</v>
      </c>
    </row>
    <row r="42" spans="1:5" s="5" customFormat="1" ht="12.75">
      <c r="A42" s="185"/>
      <c r="B42" s="34"/>
      <c r="C42" s="34"/>
      <c r="D42" s="35" t="s">
        <v>44</v>
      </c>
      <c r="E42" s="175"/>
    </row>
    <row r="43" spans="1:5" s="5" customFormat="1" ht="21" customHeight="1">
      <c r="A43" s="185"/>
      <c r="B43" s="34"/>
      <c r="C43" s="34"/>
      <c r="D43" s="35" t="s">
        <v>45</v>
      </c>
      <c r="E43" s="195"/>
    </row>
    <row r="44" spans="1:5" s="9" customFormat="1" ht="12.75">
      <c r="A44" s="185"/>
      <c r="B44" s="192" t="s">
        <v>46</v>
      </c>
      <c r="C44" s="37"/>
      <c r="D44" s="23" t="s">
        <v>47</v>
      </c>
      <c r="E44" s="27">
        <f>E45+E46</f>
        <v>143000</v>
      </c>
    </row>
    <row r="45" spans="1:5" s="5" customFormat="1" ht="25.5">
      <c r="A45" s="185"/>
      <c r="B45" s="174"/>
      <c r="C45" s="38" t="s">
        <v>48</v>
      </c>
      <c r="D45" s="61" t="s">
        <v>49</v>
      </c>
      <c r="E45" s="13">
        <v>140000</v>
      </c>
    </row>
    <row r="46" spans="1:5" s="5" customFormat="1" ht="11.25" customHeight="1">
      <c r="A46" s="185"/>
      <c r="B46" s="193"/>
      <c r="C46" s="38" t="s">
        <v>22</v>
      </c>
      <c r="D46" s="39" t="s">
        <v>23</v>
      </c>
      <c r="E46" s="13">
        <v>3000</v>
      </c>
    </row>
    <row r="47" spans="1:5" s="9" customFormat="1" ht="39" customHeight="1">
      <c r="A47" s="185"/>
      <c r="B47" s="192" t="s">
        <v>50</v>
      </c>
      <c r="C47" s="6"/>
      <c r="D47" s="33" t="s">
        <v>51</v>
      </c>
      <c r="E47" s="24">
        <f>E48+E49+E50+E51+E52</f>
        <v>1737850</v>
      </c>
    </row>
    <row r="48" spans="1:5" s="5" customFormat="1" ht="12.75">
      <c r="A48" s="185"/>
      <c r="B48" s="174"/>
      <c r="C48" s="40">
        <v>310</v>
      </c>
      <c r="D48" s="41" t="s">
        <v>52</v>
      </c>
      <c r="E48" s="46">
        <v>1700000</v>
      </c>
    </row>
    <row r="49" spans="1:5" s="5" customFormat="1" ht="12.75">
      <c r="A49" s="185"/>
      <c r="B49" s="174"/>
      <c r="C49" s="40">
        <v>320</v>
      </c>
      <c r="D49" s="41" t="s">
        <v>53</v>
      </c>
      <c r="E49" s="46">
        <v>2650</v>
      </c>
    </row>
    <row r="50" spans="1:5" s="5" customFormat="1" ht="12.75">
      <c r="A50" s="185"/>
      <c r="B50" s="174"/>
      <c r="C50" s="40">
        <v>340</v>
      </c>
      <c r="D50" s="41" t="s">
        <v>54</v>
      </c>
      <c r="E50" s="46">
        <v>13200</v>
      </c>
    </row>
    <row r="51" spans="1:5" s="5" customFormat="1" ht="12.75">
      <c r="A51" s="185"/>
      <c r="B51" s="174"/>
      <c r="C51" s="40">
        <v>500</v>
      </c>
      <c r="D51" s="41" t="s">
        <v>55</v>
      </c>
      <c r="E51" s="46">
        <v>2000</v>
      </c>
    </row>
    <row r="52" spans="1:5" s="5" customFormat="1" ht="13.5" customHeight="1">
      <c r="A52" s="185"/>
      <c r="B52" s="193"/>
      <c r="C52" s="38" t="s">
        <v>22</v>
      </c>
      <c r="D52" s="21" t="s">
        <v>23</v>
      </c>
      <c r="E52" s="46">
        <v>20000</v>
      </c>
    </row>
    <row r="53" spans="1:5" s="9" customFormat="1" ht="51" customHeight="1">
      <c r="A53" s="185"/>
      <c r="B53" s="192" t="s">
        <v>56</v>
      </c>
      <c r="C53" s="6"/>
      <c r="D53" s="33" t="s">
        <v>57</v>
      </c>
      <c r="E53" s="24">
        <f>E54+E55+E56+E57+E58+E59+E60+E61+E62+E63+E64</f>
        <v>4194850</v>
      </c>
    </row>
    <row r="54" spans="1:5" s="5" customFormat="1" ht="12.75">
      <c r="A54" s="185"/>
      <c r="B54" s="174"/>
      <c r="C54" s="40">
        <v>310</v>
      </c>
      <c r="D54" s="41" t="s">
        <v>52</v>
      </c>
      <c r="E54" s="46">
        <v>2380000</v>
      </c>
    </row>
    <row r="55" spans="1:5" s="5" customFormat="1" ht="12.75">
      <c r="A55" s="185"/>
      <c r="B55" s="174"/>
      <c r="C55" s="40">
        <v>320</v>
      </c>
      <c r="D55" s="41" t="s">
        <v>53</v>
      </c>
      <c r="E55" s="46">
        <v>24000</v>
      </c>
    </row>
    <row r="56" spans="1:5" s="5" customFormat="1" ht="12.75">
      <c r="A56" s="185"/>
      <c r="B56" s="174"/>
      <c r="C56" s="17" t="s">
        <v>58</v>
      </c>
      <c r="D56" s="42" t="s">
        <v>59</v>
      </c>
      <c r="E56" s="46">
        <v>1850</v>
      </c>
    </row>
    <row r="57" spans="1:5" s="5" customFormat="1" ht="12.75">
      <c r="A57" s="185"/>
      <c r="B57" s="174"/>
      <c r="C57" s="40">
        <v>340</v>
      </c>
      <c r="D57" s="41" t="s">
        <v>54</v>
      </c>
      <c r="E57" s="46">
        <v>233000</v>
      </c>
    </row>
    <row r="58" spans="1:5" s="5" customFormat="1" ht="12.75">
      <c r="A58" s="185"/>
      <c r="B58" s="174"/>
      <c r="C58" s="17" t="s">
        <v>60</v>
      </c>
      <c r="D58" s="42" t="s">
        <v>61</v>
      </c>
      <c r="E58" s="46">
        <v>550000</v>
      </c>
    </row>
    <row r="59" spans="1:5" s="5" customFormat="1" ht="12.75">
      <c r="A59" s="185"/>
      <c r="B59" s="174"/>
      <c r="C59" s="17" t="s">
        <v>62</v>
      </c>
      <c r="D59" s="42" t="s">
        <v>63</v>
      </c>
      <c r="E59" s="46">
        <v>20000</v>
      </c>
    </row>
    <row r="60" spans="1:5" s="5" customFormat="1" ht="12.75">
      <c r="A60" s="185"/>
      <c r="B60" s="174"/>
      <c r="C60" s="17" t="s">
        <v>64</v>
      </c>
      <c r="D60" s="42" t="s">
        <v>65</v>
      </c>
      <c r="E60" s="46">
        <v>180000</v>
      </c>
    </row>
    <row r="61" spans="1:5" s="5" customFormat="1" ht="12.75">
      <c r="A61" s="185"/>
      <c r="B61" s="174"/>
      <c r="C61" s="17" t="s">
        <v>66</v>
      </c>
      <c r="D61" s="41" t="s">
        <v>55</v>
      </c>
      <c r="E61" s="46">
        <v>720000</v>
      </c>
    </row>
    <row r="62" spans="1:5" s="5" customFormat="1" ht="12.75">
      <c r="A62" s="185"/>
      <c r="B62" s="174"/>
      <c r="C62" s="17" t="s">
        <v>67</v>
      </c>
      <c r="D62" s="42" t="s">
        <v>68</v>
      </c>
      <c r="E62" s="46">
        <v>1000</v>
      </c>
    </row>
    <row r="63" spans="1:5" s="5" customFormat="1" ht="12.75">
      <c r="A63" s="185"/>
      <c r="B63" s="174"/>
      <c r="C63" s="17" t="s">
        <v>4</v>
      </c>
      <c r="D63" s="42" t="s">
        <v>69</v>
      </c>
      <c r="E63" s="46">
        <v>5000</v>
      </c>
    </row>
    <row r="64" spans="1:5" s="5" customFormat="1" ht="12" customHeight="1">
      <c r="A64" s="185"/>
      <c r="B64" s="193"/>
      <c r="C64" s="38" t="s">
        <v>22</v>
      </c>
      <c r="D64" s="39" t="s">
        <v>23</v>
      </c>
      <c r="E64" s="46">
        <v>80000</v>
      </c>
    </row>
    <row r="65" spans="1:5" s="9" customFormat="1" ht="26.25" customHeight="1">
      <c r="A65" s="185"/>
      <c r="B65" s="192" t="s">
        <v>70</v>
      </c>
      <c r="C65" s="6"/>
      <c r="D65" s="43" t="s">
        <v>71</v>
      </c>
      <c r="E65" s="8">
        <f>E66+E67+E68+E69</f>
        <v>285200</v>
      </c>
    </row>
    <row r="66" spans="1:5" s="5" customFormat="1" ht="13.5" thickBot="1">
      <c r="A66" s="185"/>
      <c r="B66" s="174"/>
      <c r="C66" s="44" t="s">
        <v>72</v>
      </c>
      <c r="D66" s="42" t="s">
        <v>73</v>
      </c>
      <c r="E66" s="13">
        <f>70000+10000</f>
        <v>80000</v>
      </c>
    </row>
    <row r="67" spans="1:5" s="5" customFormat="1" ht="12.75">
      <c r="A67" s="45"/>
      <c r="B67" s="174"/>
      <c r="C67" s="36" t="s">
        <v>74</v>
      </c>
      <c r="D67" s="41" t="s">
        <v>75</v>
      </c>
      <c r="E67" s="46">
        <v>140000</v>
      </c>
    </row>
    <row r="68" spans="1:5" s="5" customFormat="1" ht="25.5">
      <c r="A68" s="45"/>
      <c r="B68" s="174"/>
      <c r="C68" s="38" t="s">
        <v>76</v>
      </c>
      <c r="D68" s="61" t="s">
        <v>77</v>
      </c>
      <c r="E68" s="46">
        <f>30000+35000</f>
        <v>65000</v>
      </c>
    </row>
    <row r="69" spans="1:5" s="5" customFormat="1" ht="14.25" customHeight="1">
      <c r="A69" s="45"/>
      <c r="B69" s="193"/>
      <c r="C69" s="19" t="s">
        <v>22</v>
      </c>
      <c r="D69" s="62" t="s">
        <v>23</v>
      </c>
      <c r="E69" s="46">
        <v>200</v>
      </c>
    </row>
    <row r="70" spans="1:5" s="9" customFormat="1" ht="15.75" customHeight="1">
      <c r="A70" s="47"/>
      <c r="B70" s="192" t="s">
        <v>78</v>
      </c>
      <c r="C70" s="37"/>
      <c r="D70" s="33" t="s">
        <v>79</v>
      </c>
      <c r="E70" s="24">
        <f>E71+E72</f>
        <v>20496933</v>
      </c>
    </row>
    <row r="71" spans="1:5" s="5" customFormat="1" ht="12.75">
      <c r="A71" s="45"/>
      <c r="B71" s="174"/>
      <c r="C71" s="17" t="s">
        <v>80</v>
      </c>
      <c r="D71" s="42" t="s">
        <v>81</v>
      </c>
      <c r="E71" s="46">
        <v>20266933</v>
      </c>
    </row>
    <row r="72" spans="1:5" s="5" customFormat="1" ht="12.75">
      <c r="A72" s="48"/>
      <c r="B72" s="193"/>
      <c r="C72" s="38" t="s">
        <v>82</v>
      </c>
      <c r="D72" s="12" t="s">
        <v>83</v>
      </c>
      <c r="E72" s="13">
        <v>230000</v>
      </c>
    </row>
    <row r="73" spans="1:5" s="5" customFormat="1" ht="33.75" customHeight="1">
      <c r="A73" s="184">
        <v>758</v>
      </c>
      <c r="B73" s="2"/>
      <c r="C73" s="2"/>
      <c r="D73" s="16" t="s">
        <v>84</v>
      </c>
      <c r="E73" s="4">
        <f>E74+E76</f>
        <v>6326560</v>
      </c>
    </row>
    <row r="74" spans="1:5" s="9" customFormat="1" ht="17.25" customHeight="1">
      <c r="A74" s="185"/>
      <c r="B74" s="186" t="s">
        <v>85</v>
      </c>
      <c r="C74" s="6"/>
      <c r="D74" s="18" t="s">
        <v>86</v>
      </c>
      <c r="E74" s="8">
        <f>E75</f>
        <v>6291560</v>
      </c>
    </row>
    <row r="75" spans="1:5" s="5" customFormat="1" ht="12.75">
      <c r="A75" s="185"/>
      <c r="B75" s="188"/>
      <c r="C75" s="11" t="s">
        <v>87</v>
      </c>
      <c r="D75" s="12" t="s">
        <v>88</v>
      </c>
      <c r="E75" s="13">
        <v>6291560</v>
      </c>
    </row>
    <row r="76" spans="1:5" s="9" customFormat="1" ht="16.5" customHeight="1">
      <c r="A76" s="185"/>
      <c r="B76" s="186" t="s">
        <v>89</v>
      </c>
      <c r="C76" s="22"/>
      <c r="D76" s="23" t="s">
        <v>90</v>
      </c>
      <c r="E76" s="8">
        <f>E77</f>
        <v>35000</v>
      </c>
    </row>
    <row r="77" spans="1:5" s="5" customFormat="1" ht="12.75">
      <c r="A77" s="172"/>
      <c r="B77" s="188"/>
      <c r="C77" s="11" t="s">
        <v>41</v>
      </c>
      <c r="D77" s="12" t="s">
        <v>42</v>
      </c>
      <c r="E77" s="13">
        <v>35000</v>
      </c>
    </row>
    <row r="78" spans="1:5" s="5" customFormat="1" ht="31.5" customHeight="1">
      <c r="A78" s="184">
        <v>801</v>
      </c>
      <c r="B78" s="2"/>
      <c r="C78" s="2"/>
      <c r="D78" s="16" t="s">
        <v>91</v>
      </c>
      <c r="E78" s="4">
        <f>E79+E85+E87+E91</f>
        <v>978360</v>
      </c>
    </row>
    <row r="79" spans="1:5" s="9" customFormat="1" ht="17.25" customHeight="1">
      <c r="A79" s="185"/>
      <c r="B79" s="186">
        <v>80101</v>
      </c>
      <c r="C79" s="6"/>
      <c r="D79" s="18" t="s">
        <v>92</v>
      </c>
      <c r="E79" s="8">
        <f>E80+E81+E82+E83+E84</f>
        <v>298620</v>
      </c>
    </row>
    <row r="80" spans="1:5" s="5" customFormat="1" ht="12.75">
      <c r="A80" s="185"/>
      <c r="B80" s="187"/>
      <c r="C80" s="11" t="s">
        <v>4</v>
      </c>
      <c r="D80" s="12" t="s">
        <v>69</v>
      </c>
      <c r="E80" s="13">
        <v>2500</v>
      </c>
    </row>
    <row r="81" spans="1:5" s="5" customFormat="1" ht="12.75">
      <c r="A81" s="185"/>
      <c r="B81" s="187"/>
      <c r="C81" s="11" t="s">
        <v>16</v>
      </c>
      <c r="D81" s="21" t="s">
        <v>17</v>
      </c>
      <c r="E81" s="13">
        <f>3000+7600</f>
        <v>10600</v>
      </c>
    </row>
    <row r="82" spans="1:5" s="5" customFormat="1" ht="12.75">
      <c r="A82" s="185"/>
      <c r="B82" s="187"/>
      <c r="C82" s="11" t="s">
        <v>93</v>
      </c>
      <c r="D82" s="12" t="s">
        <v>94</v>
      </c>
      <c r="E82" s="13">
        <f>60000+154620+68000</f>
        <v>282620</v>
      </c>
    </row>
    <row r="83" spans="1:5" s="5" customFormat="1" ht="12.75">
      <c r="A83" s="185"/>
      <c r="B83" s="187"/>
      <c r="C83" s="11" t="s">
        <v>41</v>
      </c>
      <c r="D83" s="12" t="s">
        <v>42</v>
      </c>
      <c r="E83" s="13">
        <f>1000+1000</f>
        <v>2000</v>
      </c>
    </row>
    <row r="84" spans="1:5" s="5" customFormat="1" ht="12.75">
      <c r="A84" s="185"/>
      <c r="B84" s="188"/>
      <c r="C84" s="11" t="s">
        <v>6</v>
      </c>
      <c r="D84" s="12" t="s">
        <v>7</v>
      </c>
      <c r="E84" s="13">
        <f>500+400</f>
        <v>900</v>
      </c>
    </row>
    <row r="85" spans="1:5" s="9" customFormat="1" ht="15.75" customHeight="1">
      <c r="A85" s="185"/>
      <c r="B85" s="186" t="s">
        <v>95</v>
      </c>
      <c r="C85" s="22"/>
      <c r="D85" s="23" t="s">
        <v>96</v>
      </c>
      <c r="E85" s="24">
        <f>E86</f>
        <v>54240</v>
      </c>
    </row>
    <row r="86" spans="1:5" s="5" customFormat="1" ht="12.75">
      <c r="A86" s="185"/>
      <c r="B86" s="188"/>
      <c r="C86" s="11" t="s">
        <v>6</v>
      </c>
      <c r="D86" s="12" t="s">
        <v>7</v>
      </c>
      <c r="E86" s="13">
        <v>54240</v>
      </c>
    </row>
    <row r="87" spans="1:5" s="9" customFormat="1" ht="18.75" customHeight="1">
      <c r="A87" s="185"/>
      <c r="B87" s="186" t="s">
        <v>97</v>
      </c>
      <c r="C87" s="22"/>
      <c r="D87" s="23" t="s">
        <v>98</v>
      </c>
      <c r="E87" s="24">
        <f>E88+E89+E90</f>
        <v>622800</v>
      </c>
    </row>
    <row r="88" spans="1:5" s="5" customFormat="1" ht="12.75">
      <c r="A88" s="185"/>
      <c r="B88" s="187"/>
      <c r="C88" s="11" t="s">
        <v>93</v>
      </c>
      <c r="D88" s="12" t="s">
        <v>94</v>
      </c>
      <c r="E88" s="13">
        <v>403000</v>
      </c>
    </row>
    <row r="89" spans="1:5" s="5" customFormat="1" ht="12.75">
      <c r="A89" s="185"/>
      <c r="B89" s="187"/>
      <c r="C89" s="11" t="s">
        <v>41</v>
      </c>
      <c r="D89" s="12" t="s">
        <v>42</v>
      </c>
      <c r="E89" s="13">
        <v>1500</v>
      </c>
    </row>
    <row r="90" spans="1:5" s="5" customFormat="1" ht="12.75">
      <c r="A90" s="185"/>
      <c r="B90" s="188"/>
      <c r="C90" s="11" t="s">
        <v>6</v>
      </c>
      <c r="D90" s="12" t="s">
        <v>7</v>
      </c>
      <c r="E90" s="13">
        <f>300+218000</f>
        <v>218300</v>
      </c>
    </row>
    <row r="91" spans="1:5" s="9" customFormat="1" ht="18.75" customHeight="1">
      <c r="A91" s="185"/>
      <c r="B91" s="186" t="s">
        <v>99</v>
      </c>
      <c r="C91" s="22"/>
      <c r="D91" s="23" t="s">
        <v>100</v>
      </c>
      <c r="E91" s="24">
        <f>E92+E93</f>
        <v>2700</v>
      </c>
    </row>
    <row r="92" spans="1:5" s="9" customFormat="1" ht="15" customHeight="1">
      <c r="A92" s="185"/>
      <c r="B92" s="187"/>
      <c r="C92" s="11" t="s">
        <v>41</v>
      </c>
      <c r="D92" s="12" t="s">
        <v>42</v>
      </c>
      <c r="E92" s="13">
        <v>2500</v>
      </c>
    </row>
    <row r="93" spans="1:5" s="5" customFormat="1" ht="12.75">
      <c r="A93" s="185"/>
      <c r="B93" s="188"/>
      <c r="C93" s="11" t="s">
        <v>6</v>
      </c>
      <c r="D93" s="12" t="s">
        <v>7</v>
      </c>
      <c r="E93" s="13">
        <v>200</v>
      </c>
    </row>
    <row r="94" spans="1:5" s="5" customFormat="1" ht="31.5" customHeight="1">
      <c r="A94" s="184">
        <v>851</v>
      </c>
      <c r="B94" s="2"/>
      <c r="C94" s="2"/>
      <c r="D94" s="16" t="s">
        <v>101</v>
      </c>
      <c r="E94" s="65">
        <f>E95</f>
        <v>900</v>
      </c>
    </row>
    <row r="95" spans="1:5" s="9" customFormat="1" ht="16.5" customHeight="1">
      <c r="A95" s="185"/>
      <c r="B95" s="186" t="s">
        <v>102</v>
      </c>
      <c r="C95" s="6"/>
      <c r="D95" s="18" t="s">
        <v>103</v>
      </c>
      <c r="E95" s="8">
        <f>E96</f>
        <v>900</v>
      </c>
    </row>
    <row r="96" spans="1:5" s="5" customFormat="1" ht="18.75" customHeight="1">
      <c r="A96" s="172"/>
      <c r="B96" s="188"/>
      <c r="C96" s="11" t="s">
        <v>16</v>
      </c>
      <c r="D96" s="39" t="s">
        <v>17</v>
      </c>
      <c r="E96" s="13">
        <v>900</v>
      </c>
    </row>
    <row r="97" spans="1:5" s="5" customFormat="1" ht="32.25" customHeight="1">
      <c r="A97" s="184">
        <v>852</v>
      </c>
      <c r="B97" s="2"/>
      <c r="C97" s="2"/>
      <c r="D97" s="16" t="s">
        <v>104</v>
      </c>
      <c r="E97" s="4">
        <f>E98+E101+E103+E106+E113+E110</f>
        <v>3376200</v>
      </c>
    </row>
    <row r="98" spans="1:5" s="9" customFormat="1" ht="30" customHeight="1">
      <c r="A98" s="185"/>
      <c r="B98" s="186" t="s">
        <v>105</v>
      </c>
      <c r="C98" s="6"/>
      <c r="D98" s="7" t="s">
        <v>106</v>
      </c>
      <c r="E98" s="8">
        <f>E99+E100</f>
        <v>2507000</v>
      </c>
    </row>
    <row r="99" spans="1:5" s="9" customFormat="1" ht="30" customHeight="1">
      <c r="A99" s="185"/>
      <c r="B99" s="187"/>
      <c r="C99" s="11" t="s">
        <v>26</v>
      </c>
      <c r="D99" s="39" t="s">
        <v>27</v>
      </c>
      <c r="E99" s="13">
        <v>2500000</v>
      </c>
    </row>
    <row r="100" spans="1:5" s="5" customFormat="1" ht="12.75">
      <c r="A100" s="185"/>
      <c r="B100" s="188"/>
      <c r="C100" s="11" t="s">
        <v>28</v>
      </c>
      <c r="D100" s="12" t="s">
        <v>29</v>
      </c>
      <c r="E100" s="13">
        <v>7000</v>
      </c>
    </row>
    <row r="101" spans="1:5" s="9" customFormat="1" ht="38.25">
      <c r="A101" s="185"/>
      <c r="B101" s="186" t="s">
        <v>107</v>
      </c>
      <c r="C101" s="49"/>
      <c r="D101" s="43" t="s">
        <v>108</v>
      </c>
      <c r="E101" s="8">
        <f>E102</f>
        <v>40000</v>
      </c>
    </row>
    <row r="102" spans="1:5" s="5" customFormat="1" ht="39" thickBot="1">
      <c r="A102" s="173"/>
      <c r="B102" s="196"/>
      <c r="C102" s="28" t="s">
        <v>26</v>
      </c>
      <c r="D102" s="59" t="s">
        <v>27</v>
      </c>
      <c r="E102" s="29">
        <v>40000</v>
      </c>
    </row>
    <row r="103" spans="1:5" s="9" customFormat="1" ht="25.5">
      <c r="A103" s="50"/>
      <c r="B103" s="176" t="s">
        <v>109</v>
      </c>
      <c r="C103" s="51"/>
      <c r="D103" s="52" t="s">
        <v>110</v>
      </c>
      <c r="E103" s="27">
        <f>E104+E105</f>
        <v>558000</v>
      </c>
    </row>
    <row r="104" spans="1:5" s="5" customFormat="1" ht="38.25">
      <c r="A104" s="45"/>
      <c r="B104" s="177"/>
      <c r="C104" s="11" t="s">
        <v>26</v>
      </c>
      <c r="D104" s="39" t="s">
        <v>27</v>
      </c>
      <c r="E104" s="13">
        <v>390000</v>
      </c>
    </row>
    <row r="105" spans="1:5" s="5" customFormat="1" ht="25.5">
      <c r="A105" s="45"/>
      <c r="B105" s="177"/>
      <c r="C105" s="11" t="s">
        <v>111</v>
      </c>
      <c r="D105" s="21" t="s">
        <v>112</v>
      </c>
      <c r="E105" s="13">
        <v>168000</v>
      </c>
    </row>
    <row r="106" spans="1:5" s="9" customFormat="1" ht="16.5" customHeight="1">
      <c r="A106" s="47"/>
      <c r="B106" s="186" t="s">
        <v>113</v>
      </c>
      <c r="C106" s="22"/>
      <c r="D106" s="33" t="s">
        <v>114</v>
      </c>
      <c r="E106" s="24">
        <f>E107+E108+E109</f>
        <v>188300</v>
      </c>
    </row>
    <row r="107" spans="1:5" s="5" customFormat="1" ht="15" customHeight="1">
      <c r="A107" s="45"/>
      <c r="B107" s="187"/>
      <c r="C107" s="11" t="s">
        <v>41</v>
      </c>
      <c r="D107" s="12" t="s">
        <v>42</v>
      </c>
      <c r="E107" s="13">
        <v>3000</v>
      </c>
    </row>
    <row r="108" spans="1:5" s="5" customFormat="1" ht="12.75">
      <c r="A108" s="45"/>
      <c r="B108" s="187"/>
      <c r="C108" s="11" t="s">
        <v>6</v>
      </c>
      <c r="D108" s="12" t="s">
        <v>7</v>
      </c>
      <c r="E108" s="13">
        <v>300</v>
      </c>
    </row>
    <row r="109" spans="1:5" s="5" customFormat="1" ht="25.5">
      <c r="A109" s="45"/>
      <c r="B109" s="188"/>
      <c r="C109" s="11" t="s">
        <v>111</v>
      </c>
      <c r="D109" s="39" t="s">
        <v>112</v>
      </c>
      <c r="E109" s="13">
        <v>185000</v>
      </c>
    </row>
    <row r="110" spans="1:5" s="9" customFormat="1" ht="19.5" customHeight="1">
      <c r="A110" s="47"/>
      <c r="B110" s="186" t="s">
        <v>115</v>
      </c>
      <c r="C110" s="22"/>
      <c r="D110" s="52" t="s">
        <v>116</v>
      </c>
      <c r="E110" s="24">
        <f>E111+E112</f>
        <v>60900</v>
      </c>
    </row>
    <row r="111" spans="1:5" s="5" customFormat="1" ht="15" customHeight="1">
      <c r="A111" s="45"/>
      <c r="B111" s="187"/>
      <c r="C111" s="11" t="s">
        <v>93</v>
      </c>
      <c r="D111" s="12" t="s">
        <v>94</v>
      </c>
      <c r="E111" s="13">
        <v>24000</v>
      </c>
    </row>
    <row r="112" spans="1:5" s="5" customFormat="1" ht="38.25">
      <c r="A112" s="45"/>
      <c r="B112" s="188"/>
      <c r="C112" s="11" t="s">
        <v>26</v>
      </c>
      <c r="D112" s="39" t="s">
        <v>27</v>
      </c>
      <c r="E112" s="13">
        <v>36900</v>
      </c>
    </row>
    <row r="113" spans="1:5" s="9" customFormat="1" ht="12.75">
      <c r="A113" s="47"/>
      <c r="B113" s="186" t="s">
        <v>117</v>
      </c>
      <c r="C113" s="22"/>
      <c r="D113" s="52" t="s">
        <v>103</v>
      </c>
      <c r="E113" s="24">
        <f>E114</f>
        <v>22000</v>
      </c>
    </row>
    <row r="114" spans="1:5" s="5" customFormat="1" ht="25.5">
      <c r="A114" s="48"/>
      <c r="B114" s="188"/>
      <c r="C114" s="11" t="s">
        <v>111</v>
      </c>
      <c r="D114" s="39" t="s">
        <v>112</v>
      </c>
      <c r="E114" s="13">
        <v>22000</v>
      </c>
    </row>
    <row r="115" spans="1:5" s="5" customFormat="1" ht="23.25" customHeight="1">
      <c r="A115" s="184">
        <v>853</v>
      </c>
      <c r="B115" s="2"/>
      <c r="C115" s="2"/>
      <c r="D115" s="16" t="s">
        <v>131</v>
      </c>
      <c r="E115" s="4">
        <f>E116</f>
        <v>164925</v>
      </c>
    </row>
    <row r="116" spans="1:5" s="67" customFormat="1" ht="12.75">
      <c r="A116" s="185"/>
      <c r="B116" s="186" t="s">
        <v>132</v>
      </c>
      <c r="C116" s="66"/>
      <c r="D116" s="70" t="s">
        <v>103</v>
      </c>
      <c r="E116" s="71">
        <f>E117</f>
        <v>164925</v>
      </c>
    </row>
    <row r="117" spans="1:5" s="5" customFormat="1" ht="38.25">
      <c r="A117" s="172"/>
      <c r="B117" s="188"/>
      <c r="C117" s="69">
        <v>2888</v>
      </c>
      <c r="D117" s="68" t="s">
        <v>134</v>
      </c>
      <c r="E117" s="13">
        <v>164925</v>
      </c>
    </row>
    <row r="118" spans="1:5" s="5" customFormat="1" ht="33.75" customHeight="1">
      <c r="A118" s="184">
        <v>900</v>
      </c>
      <c r="B118" s="2"/>
      <c r="C118" s="2"/>
      <c r="D118" s="16" t="s">
        <v>118</v>
      </c>
      <c r="E118" s="4">
        <f>E119+E121+E123</f>
        <v>211000</v>
      </c>
    </row>
    <row r="119" spans="1:5" s="9" customFormat="1" ht="18.75" customHeight="1">
      <c r="A119" s="185"/>
      <c r="B119" s="186" t="s">
        <v>119</v>
      </c>
      <c r="C119" s="6"/>
      <c r="D119" s="18" t="s">
        <v>120</v>
      </c>
      <c r="E119" s="8">
        <f>E120</f>
        <v>175000</v>
      </c>
    </row>
    <row r="120" spans="1:5" s="5" customFormat="1" ht="12.75">
      <c r="A120" s="185"/>
      <c r="B120" s="188"/>
      <c r="C120" s="11" t="s">
        <v>6</v>
      </c>
      <c r="D120" s="12" t="s">
        <v>7</v>
      </c>
      <c r="E120" s="13">
        <v>175000</v>
      </c>
    </row>
    <row r="121" spans="1:5" s="9" customFormat="1" ht="12.75">
      <c r="A121" s="185"/>
      <c r="B121" s="186">
        <v>90015</v>
      </c>
      <c r="C121" s="22"/>
      <c r="D121" s="23" t="s">
        <v>121</v>
      </c>
      <c r="E121" s="24">
        <f>E122</f>
        <v>1000</v>
      </c>
    </row>
    <row r="122" spans="1:5" s="5" customFormat="1" ht="12.75">
      <c r="A122" s="185"/>
      <c r="B122" s="188"/>
      <c r="C122" s="11" t="s">
        <v>93</v>
      </c>
      <c r="D122" s="12" t="s">
        <v>94</v>
      </c>
      <c r="E122" s="13">
        <v>1000</v>
      </c>
    </row>
    <row r="123" spans="1:5" s="9" customFormat="1" ht="12.75">
      <c r="A123" s="185"/>
      <c r="B123" s="186" t="s">
        <v>122</v>
      </c>
      <c r="C123" s="22"/>
      <c r="D123" s="23" t="s">
        <v>103</v>
      </c>
      <c r="E123" s="24">
        <f>E124</f>
        <v>35000</v>
      </c>
    </row>
    <row r="124" spans="1:5" s="5" customFormat="1" ht="12.75">
      <c r="A124" s="172"/>
      <c r="B124" s="188"/>
      <c r="C124" s="11" t="s">
        <v>6</v>
      </c>
      <c r="D124" s="12" t="s">
        <v>7</v>
      </c>
      <c r="E124" s="13">
        <v>35000</v>
      </c>
    </row>
    <row r="125" spans="1:5" s="5" customFormat="1" ht="28.5" customHeight="1">
      <c r="A125" s="184">
        <v>926</v>
      </c>
      <c r="B125" s="53"/>
      <c r="C125" s="53"/>
      <c r="D125" s="63" t="s">
        <v>123</v>
      </c>
      <c r="E125" s="4">
        <f>E126</f>
        <v>499000</v>
      </c>
    </row>
    <row r="126" spans="1:5" s="9" customFormat="1" ht="21" customHeight="1">
      <c r="A126" s="185"/>
      <c r="B126" s="186" t="s">
        <v>124</v>
      </c>
      <c r="C126" s="37"/>
      <c r="D126" s="23" t="s">
        <v>125</v>
      </c>
      <c r="E126" s="8">
        <f>E127+E128</f>
        <v>499000</v>
      </c>
    </row>
    <row r="127" spans="1:5" s="5" customFormat="1" ht="12.75">
      <c r="A127" s="185"/>
      <c r="B127" s="187"/>
      <c r="C127" s="11" t="s">
        <v>16</v>
      </c>
      <c r="D127" s="39" t="s">
        <v>17</v>
      </c>
      <c r="E127" s="13">
        <v>30000</v>
      </c>
    </row>
    <row r="128" spans="1:5" s="5" customFormat="1" ht="25.5" customHeight="1">
      <c r="A128" s="172"/>
      <c r="B128" s="188"/>
      <c r="C128" s="19" t="s">
        <v>126</v>
      </c>
      <c r="D128" s="61" t="s">
        <v>127</v>
      </c>
      <c r="E128" s="13">
        <v>469000</v>
      </c>
    </row>
    <row r="129" spans="1:5" ht="29.25" customHeight="1" thickBot="1">
      <c r="A129" s="197" t="s">
        <v>128</v>
      </c>
      <c r="B129" s="198"/>
      <c r="C129" s="198"/>
      <c r="D129" s="198"/>
      <c r="E129" s="73">
        <f>E125+E118+E97+E94+E78+E73+E41+E33+E29+E23+E13+E10+E7+E115</f>
        <v>39056165</v>
      </c>
    </row>
    <row r="130" ht="12.75">
      <c r="E130" s="56" t="s">
        <v>136</v>
      </c>
    </row>
  </sheetData>
  <mergeCells count="54">
    <mergeCell ref="A129:D129"/>
    <mergeCell ref="C5:C6"/>
    <mergeCell ref="D5:D6"/>
    <mergeCell ref="B16:B22"/>
    <mergeCell ref="A115:A117"/>
    <mergeCell ref="B116:B117"/>
    <mergeCell ref="A125:A128"/>
    <mergeCell ref="B126:B128"/>
    <mergeCell ref="A118:A124"/>
    <mergeCell ref="B119:B120"/>
    <mergeCell ref="B121:B122"/>
    <mergeCell ref="B123:B124"/>
    <mergeCell ref="B103:B105"/>
    <mergeCell ref="B106:B109"/>
    <mergeCell ref="B110:B112"/>
    <mergeCell ref="B113:B114"/>
    <mergeCell ref="A94:A96"/>
    <mergeCell ref="B95:B96"/>
    <mergeCell ref="A97:A102"/>
    <mergeCell ref="B98:B100"/>
    <mergeCell ref="B101:B102"/>
    <mergeCell ref="A78:A93"/>
    <mergeCell ref="B79:B84"/>
    <mergeCell ref="B85:B86"/>
    <mergeCell ref="B87:B90"/>
    <mergeCell ref="B91:B93"/>
    <mergeCell ref="B70:B72"/>
    <mergeCell ref="A73:A77"/>
    <mergeCell ref="B74:B75"/>
    <mergeCell ref="B76:B77"/>
    <mergeCell ref="A41:A66"/>
    <mergeCell ref="B53:B64"/>
    <mergeCell ref="B65:B69"/>
    <mergeCell ref="E41:E43"/>
    <mergeCell ref="B44:B46"/>
    <mergeCell ref="B47:B52"/>
    <mergeCell ref="A33:A40"/>
    <mergeCell ref="B34:B35"/>
    <mergeCell ref="B36:B40"/>
    <mergeCell ref="A29:A32"/>
    <mergeCell ref="B14:B15"/>
    <mergeCell ref="A13:A22"/>
    <mergeCell ref="E29:E30"/>
    <mergeCell ref="B31:B32"/>
    <mergeCell ref="B5:B6"/>
    <mergeCell ref="E5:E6"/>
    <mergeCell ref="A5:A6"/>
    <mergeCell ref="A23:A28"/>
    <mergeCell ref="B24:B26"/>
    <mergeCell ref="B27:B28"/>
    <mergeCell ref="A7:A9"/>
    <mergeCell ref="B8:B9"/>
    <mergeCell ref="A10:A12"/>
    <mergeCell ref="B11:B12"/>
  </mergeCells>
  <printOptions/>
  <pageMargins left="0.7874015748031497" right="0.2362204724409449" top="1.220472440944882" bottom="0.7874015748031497" header="0.5118110236220472" footer="0.5118110236220472"/>
  <pageSetup firstPageNumber="1" useFirstPageNumber="1" horizontalDpi="600" verticalDpi="600" orientation="portrait" paperSize="9" r:id="rId2"/>
  <headerFooter alignWithMargins="0">
    <oddHeader>&amp;RZałącznik Nr 1 do Zarządzenia Nr 29/V/07 Burmistrza Miasta Milanówka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60"/>
  <sheetViews>
    <sheetView tabSelected="1" workbookViewId="0" topLeftCell="A275">
      <selection activeCell="D287" sqref="D287"/>
    </sheetView>
  </sheetViews>
  <sheetFormatPr defaultColWidth="9.140625" defaultRowHeight="12.75"/>
  <cols>
    <col min="1" max="1" width="5.28125" style="0" customWidth="1"/>
    <col min="2" max="2" width="8.421875" style="0" customWidth="1"/>
    <col min="3" max="3" width="5.421875" style="0" customWidth="1"/>
    <col min="4" max="4" width="53.28125" style="0" customWidth="1"/>
    <col min="5" max="5" width="16.140625" style="0" customWidth="1"/>
  </cols>
  <sheetData>
    <row r="2" spans="1:5" ht="12.75" customHeight="1">
      <c r="A2" s="74"/>
      <c r="B2" s="75"/>
      <c r="C2" s="76"/>
      <c r="D2" s="169" t="s">
        <v>336</v>
      </c>
      <c r="E2" s="78"/>
    </row>
    <row r="3" spans="1:5" ht="12.75" customHeight="1" thickBot="1">
      <c r="A3" s="74"/>
      <c r="B3" s="75"/>
      <c r="C3" s="76"/>
      <c r="D3" s="77"/>
      <c r="E3" s="78"/>
    </row>
    <row r="4" spans="1:5" ht="12.75">
      <c r="A4" s="182" t="s">
        <v>0</v>
      </c>
      <c r="B4" s="178" t="s">
        <v>1</v>
      </c>
      <c r="C4" s="178" t="s">
        <v>2</v>
      </c>
      <c r="D4" s="199" t="s">
        <v>137</v>
      </c>
      <c r="E4" s="223" t="s">
        <v>138</v>
      </c>
    </row>
    <row r="5" spans="1:5" ht="37.5" customHeight="1">
      <c r="A5" s="183"/>
      <c r="B5" s="179"/>
      <c r="C5" s="179"/>
      <c r="D5" s="200"/>
      <c r="E5" s="224"/>
    </row>
    <row r="6" spans="1:5" ht="12.75">
      <c r="A6" s="79">
        <v>10</v>
      </c>
      <c r="B6" s="80"/>
      <c r="C6" s="81"/>
      <c r="D6" s="82" t="s">
        <v>139</v>
      </c>
      <c r="E6" s="83">
        <f>E7</f>
        <v>1448</v>
      </c>
    </row>
    <row r="7" spans="1:5" ht="12.75">
      <c r="A7" s="84"/>
      <c r="B7" s="207" t="s">
        <v>140</v>
      </c>
      <c r="C7" s="85"/>
      <c r="D7" s="86" t="s">
        <v>141</v>
      </c>
      <c r="E7" s="87">
        <f>E8</f>
        <v>1448</v>
      </c>
    </row>
    <row r="8" spans="1:5" ht="26.25" customHeight="1">
      <c r="A8" s="88"/>
      <c r="B8" s="209"/>
      <c r="C8" s="90" t="s">
        <v>142</v>
      </c>
      <c r="D8" s="91" t="s">
        <v>143</v>
      </c>
      <c r="E8" s="92">
        <v>1448</v>
      </c>
    </row>
    <row r="9" spans="1:5" ht="21.75" customHeight="1">
      <c r="A9" s="214">
        <v>20</v>
      </c>
      <c r="B9" s="80"/>
      <c r="C9" s="81"/>
      <c r="D9" s="82" t="s">
        <v>144</v>
      </c>
      <c r="E9" s="83">
        <f>E10</f>
        <v>2000</v>
      </c>
    </row>
    <row r="10" spans="1:5" ht="12.75">
      <c r="A10" s="214"/>
      <c r="B10" s="207" t="s">
        <v>145</v>
      </c>
      <c r="C10" s="85"/>
      <c r="D10" s="86" t="s">
        <v>146</v>
      </c>
      <c r="E10" s="87">
        <f>E11</f>
        <v>2000</v>
      </c>
    </row>
    <row r="11" spans="1:5" ht="12.75">
      <c r="A11" s="93"/>
      <c r="B11" s="209"/>
      <c r="C11" s="90" t="s">
        <v>147</v>
      </c>
      <c r="D11" s="94" t="s">
        <v>148</v>
      </c>
      <c r="E11" s="92">
        <v>2000</v>
      </c>
    </row>
    <row r="12" spans="1:5" ht="33" customHeight="1">
      <c r="A12" s="79">
        <v>400</v>
      </c>
      <c r="B12" s="80"/>
      <c r="C12" s="81"/>
      <c r="D12" s="95" t="s">
        <v>149</v>
      </c>
      <c r="E12" s="83">
        <f>E13</f>
        <v>348000</v>
      </c>
    </row>
    <row r="13" spans="1:5" ht="12.75">
      <c r="A13" s="84"/>
      <c r="B13" s="207">
        <v>40002</v>
      </c>
      <c r="C13" s="85"/>
      <c r="D13" s="86" t="s">
        <v>3</v>
      </c>
      <c r="E13" s="87">
        <f>E14+E15</f>
        <v>348000</v>
      </c>
    </row>
    <row r="14" spans="1:5" ht="12.75">
      <c r="A14" s="93"/>
      <c r="B14" s="208"/>
      <c r="C14" s="90" t="s">
        <v>147</v>
      </c>
      <c r="D14" s="94" t="s">
        <v>148</v>
      </c>
      <c r="E14" s="92">
        <v>248000</v>
      </c>
    </row>
    <row r="15" spans="1:5" ht="12.75">
      <c r="A15" s="93"/>
      <c r="B15" s="209"/>
      <c r="C15" s="90" t="s">
        <v>150</v>
      </c>
      <c r="D15" s="94" t="s">
        <v>151</v>
      </c>
      <c r="E15" s="92">
        <v>100000</v>
      </c>
    </row>
    <row r="16" spans="1:5" ht="12.75">
      <c r="A16" s="204">
        <v>600</v>
      </c>
      <c r="B16" s="97"/>
      <c r="C16" s="81"/>
      <c r="D16" s="82" t="s">
        <v>8</v>
      </c>
      <c r="E16" s="83">
        <f>E19+E21+E17+E26</f>
        <v>3696885</v>
      </c>
    </row>
    <row r="17" spans="1:5" ht="12.75">
      <c r="A17" s="205"/>
      <c r="B17" s="147" t="s">
        <v>306</v>
      </c>
      <c r="C17" s="81"/>
      <c r="D17" s="156" t="s">
        <v>307</v>
      </c>
      <c r="E17" s="83">
        <f>E18</f>
        <v>77585</v>
      </c>
    </row>
    <row r="18" spans="1:5" ht="51">
      <c r="A18" s="205"/>
      <c r="B18" s="148"/>
      <c r="C18" s="136" t="s">
        <v>308</v>
      </c>
      <c r="D18" s="167" t="s">
        <v>335</v>
      </c>
      <c r="E18" s="83">
        <v>77585</v>
      </c>
    </row>
    <row r="19" spans="1:5" ht="12.75">
      <c r="A19" s="205"/>
      <c r="B19" s="207">
        <v>60014</v>
      </c>
      <c r="C19" s="85"/>
      <c r="D19" s="86" t="s">
        <v>154</v>
      </c>
      <c r="E19" s="87">
        <f>E20</f>
        <v>300000</v>
      </c>
    </row>
    <row r="20" spans="1:5" ht="12.75">
      <c r="A20" s="205"/>
      <c r="B20" s="209"/>
      <c r="C20" s="102" t="s">
        <v>152</v>
      </c>
      <c r="D20" s="94" t="s">
        <v>153</v>
      </c>
      <c r="E20" s="103">
        <v>300000</v>
      </c>
    </row>
    <row r="21" spans="1:5" ht="12.75">
      <c r="A21" s="205"/>
      <c r="B21" s="207">
        <v>60016</v>
      </c>
      <c r="C21" s="85"/>
      <c r="D21" s="86" t="s">
        <v>10</v>
      </c>
      <c r="E21" s="87">
        <f>E22+E23+E24+E25</f>
        <v>3299300</v>
      </c>
    </row>
    <row r="22" spans="1:5" ht="12.75">
      <c r="A22" s="98"/>
      <c r="B22" s="208"/>
      <c r="C22" s="104" t="s">
        <v>155</v>
      </c>
      <c r="D22" s="94" t="s">
        <v>156</v>
      </c>
      <c r="E22" s="92">
        <v>50000</v>
      </c>
    </row>
    <row r="23" spans="1:5" ht="12.75">
      <c r="A23" s="98"/>
      <c r="B23" s="208"/>
      <c r="C23" s="104" t="s">
        <v>157</v>
      </c>
      <c r="D23" s="94" t="s">
        <v>158</v>
      </c>
      <c r="E23" s="92">
        <v>810000</v>
      </c>
    </row>
    <row r="24" spans="1:5" ht="12.75">
      <c r="A24" s="98"/>
      <c r="B24" s="208"/>
      <c r="C24" s="104" t="s">
        <v>147</v>
      </c>
      <c r="D24" s="94" t="s">
        <v>148</v>
      </c>
      <c r="E24" s="92">
        <v>139300</v>
      </c>
    </row>
    <row r="25" spans="1:5" ht="12.75">
      <c r="A25" s="98"/>
      <c r="B25" s="209"/>
      <c r="C25" s="90" t="s">
        <v>150</v>
      </c>
      <c r="D25" s="94" t="s">
        <v>151</v>
      </c>
      <c r="E25" s="92">
        <v>2300000</v>
      </c>
    </row>
    <row r="26" spans="1:5" ht="12.75">
      <c r="A26" s="98"/>
      <c r="B26" s="145" t="s">
        <v>309</v>
      </c>
      <c r="C26" s="153"/>
      <c r="D26" s="156" t="s">
        <v>103</v>
      </c>
      <c r="E26" s="158">
        <f>E27</f>
        <v>20000</v>
      </c>
    </row>
    <row r="27" spans="1:5" ht="12.75">
      <c r="A27" s="98"/>
      <c r="B27" s="89"/>
      <c r="C27" s="90" t="s">
        <v>150</v>
      </c>
      <c r="D27" s="94" t="s">
        <v>151</v>
      </c>
      <c r="E27" s="92">
        <v>20000</v>
      </c>
    </row>
    <row r="28" spans="1:5" ht="12.75">
      <c r="A28" s="204">
        <v>700</v>
      </c>
      <c r="B28" s="80"/>
      <c r="C28" s="81"/>
      <c r="D28" s="82" t="s">
        <v>13</v>
      </c>
      <c r="E28" s="164">
        <f>E29+E32+E38</f>
        <v>2039000</v>
      </c>
    </row>
    <row r="29" spans="1:5" ht="12.75">
      <c r="A29" s="205"/>
      <c r="B29" s="165">
        <v>70004</v>
      </c>
      <c r="C29" s="85"/>
      <c r="D29" s="86" t="s">
        <v>130</v>
      </c>
      <c r="E29" s="87">
        <f>E30+E31</f>
        <v>934000</v>
      </c>
    </row>
    <row r="30" spans="1:5" ht="12.75">
      <c r="A30" s="205"/>
      <c r="B30" s="105"/>
      <c r="C30" s="90" t="s">
        <v>159</v>
      </c>
      <c r="D30" s="106" t="s">
        <v>160</v>
      </c>
      <c r="E30" s="103">
        <v>500000</v>
      </c>
    </row>
    <row r="31" spans="1:5" ht="12.75">
      <c r="A31" s="205"/>
      <c r="B31" s="89"/>
      <c r="C31" s="90" t="s">
        <v>161</v>
      </c>
      <c r="D31" s="106" t="s">
        <v>162</v>
      </c>
      <c r="E31" s="103">
        <v>434000</v>
      </c>
    </row>
    <row r="32" spans="1:5" ht="12.75">
      <c r="A32" s="205"/>
      <c r="B32" s="207">
        <v>70005</v>
      </c>
      <c r="C32" s="85"/>
      <c r="D32" s="86" t="s">
        <v>14</v>
      </c>
      <c r="E32" s="87">
        <f>E33+E35+E36+E37+E34</f>
        <v>805000</v>
      </c>
    </row>
    <row r="33" spans="1:5" ht="12.75">
      <c r="A33" s="205"/>
      <c r="B33" s="208"/>
      <c r="C33" s="90" t="s">
        <v>147</v>
      </c>
      <c r="D33" s="94" t="s">
        <v>148</v>
      </c>
      <c r="E33" s="103">
        <v>30000</v>
      </c>
    </row>
    <row r="34" spans="1:5" ht="12.75">
      <c r="A34" s="205"/>
      <c r="B34" s="208"/>
      <c r="C34" s="90" t="s">
        <v>202</v>
      </c>
      <c r="D34" s="94" t="s">
        <v>203</v>
      </c>
      <c r="E34" s="103">
        <v>1200</v>
      </c>
    </row>
    <row r="35" spans="1:5" ht="12.75">
      <c r="A35" s="205"/>
      <c r="B35" s="208"/>
      <c r="C35" s="90" t="s">
        <v>163</v>
      </c>
      <c r="D35" s="106" t="s">
        <v>164</v>
      </c>
      <c r="E35" s="103">
        <v>5858</v>
      </c>
    </row>
    <row r="36" spans="1:5" ht="12.75">
      <c r="A36" s="205"/>
      <c r="B36" s="208"/>
      <c r="C36" s="90" t="s">
        <v>165</v>
      </c>
      <c r="D36" s="106" t="s">
        <v>166</v>
      </c>
      <c r="E36" s="103">
        <v>267942</v>
      </c>
    </row>
    <row r="37" spans="1:5" ht="12.75">
      <c r="A37" s="205"/>
      <c r="B37" s="209"/>
      <c r="C37" s="90" t="s">
        <v>167</v>
      </c>
      <c r="D37" s="106" t="s">
        <v>168</v>
      </c>
      <c r="E37" s="103">
        <v>500000</v>
      </c>
    </row>
    <row r="38" spans="1:5" ht="12.75">
      <c r="A38" s="205"/>
      <c r="B38" s="207">
        <v>70021</v>
      </c>
      <c r="C38" s="85"/>
      <c r="D38" s="86" t="s">
        <v>169</v>
      </c>
      <c r="E38" s="87">
        <f>E39</f>
        <v>300000</v>
      </c>
    </row>
    <row r="39" spans="1:5" ht="31.5" customHeight="1">
      <c r="A39" s="205"/>
      <c r="B39" s="209"/>
      <c r="C39" s="107">
        <v>6010</v>
      </c>
      <c r="D39" s="108" t="s">
        <v>170</v>
      </c>
      <c r="E39" s="103">
        <v>300000</v>
      </c>
    </row>
    <row r="40" spans="1:5" ht="12.75">
      <c r="A40" s="204">
        <v>710</v>
      </c>
      <c r="B40" s="80"/>
      <c r="C40" s="81"/>
      <c r="D40" s="82" t="s">
        <v>171</v>
      </c>
      <c r="E40" s="83">
        <f>E41+E45</f>
        <v>155000</v>
      </c>
    </row>
    <row r="41" spans="1:5" ht="12.75">
      <c r="A41" s="205"/>
      <c r="B41" s="207">
        <v>71004</v>
      </c>
      <c r="C41" s="85"/>
      <c r="D41" s="86" t="s">
        <v>172</v>
      </c>
      <c r="E41" s="101">
        <f>E44+E42+E43</f>
        <v>125000</v>
      </c>
    </row>
    <row r="42" spans="1:5" ht="12.75">
      <c r="A42" s="205"/>
      <c r="B42" s="208"/>
      <c r="C42" s="90" t="s">
        <v>303</v>
      </c>
      <c r="D42" s="109" t="s">
        <v>304</v>
      </c>
      <c r="E42" s="92">
        <v>5000</v>
      </c>
    </row>
    <row r="43" spans="1:5" ht="12.75">
      <c r="A43" s="205"/>
      <c r="B43" s="208"/>
      <c r="C43" s="90" t="s">
        <v>184</v>
      </c>
      <c r="D43" s="109" t="s">
        <v>185</v>
      </c>
      <c r="E43" s="92">
        <v>5000</v>
      </c>
    </row>
    <row r="44" spans="1:5" ht="12.75">
      <c r="A44" s="205"/>
      <c r="B44" s="209"/>
      <c r="C44" s="90" t="s">
        <v>147</v>
      </c>
      <c r="D44" s="109" t="s">
        <v>148</v>
      </c>
      <c r="E44" s="92">
        <v>115000</v>
      </c>
    </row>
    <row r="45" spans="1:5" ht="12.75">
      <c r="A45" s="205"/>
      <c r="B45" s="210">
        <v>71014</v>
      </c>
      <c r="C45" s="110"/>
      <c r="D45" s="111" t="s">
        <v>175</v>
      </c>
      <c r="E45" s="101">
        <f>E46</f>
        <v>30000</v>
      </c>
    </row>
    <row r="46" spans="1:5" ht="12.75">
      <c r="A46" s="206"/>
      <c r="B46" s="212"/>
      <c r="C46" s="90" t="s">
        <v>147</v>
      </c>
      <c r="D46" s="109" t="s">
        <v>148</v>
      </c>
      <c r="E46" s="113">
        <v>30000</v>
      </c>
    </row>
    <row r="47" spans="1:5" ht="12.75">
      <c r="A47" s="204">
        <v>750</v>
      </c>
      <c r="B47" s="80"/>
      <c r="C47" s="81"/>
      <c r="D47" s="82" t="s">
        <v>24</v>
      </c>
      <c r="E47" s="83">
        <f>E48+E63+E71+E100</f>
        <v>4797480</v>
      </c>
    </row>
    <row r="48" spans="1:5" ht="12.75">
      <c r="A48" s="205"/>
      <c r="B48" s="207">
        <v>75011</v>
      </c>
      <c r="C48" s="85"/>
      <c r="D48" s="86" t="s">
        <v>25</v>
      </c>
      <c r="E48" s="87">
        <f>E50+E51+E52+E53+E54+E56+E57+E59+E55+E58+E60+E62+E49+E61</f>
        <v>294730</v>
      </c>
    </row>
    <row r="49" spans="1:5" ht="12.75">
      <c r="A49" s="205"/>
      <c r="B49" s="208"/>
      <c r="C49" s="161" t="s">
        <v>195</v>
      </c>
      <c r="D49" s="106" t="s">
        <v>322</v>
      </c>
      <c r="E49" s="163">
        <v>600</v>
      </c>
    </row>
    <row r="50" spans="1:5" ht="12.75">
      <c r="A50" s="205"/>
      <c r="B50" s="208"/>
      <c r="C50" s="90" t="s">
        <v>176</v>
      </c>
      <c r="D50" s="106" t="s">
        <v>177</v>
      </c>
      <c r="E50" s="114">
        <v>195360</v>
      </c>
    </row>
    <row r="51" spans="1:5" ht="12.75">
      <c r="A51" s="205"/>
      <c r="B51" s="208"/>
      <c r="C51" s="90" t="s">
        <v>178</v>
      </c>
      <c r="D51" s="106" t="s">
        <v>179</v>
      </c>
      <c r="E51" s="114">
        <v>15000</v>
      </c>
    </row>
    <row r="52" spans="1:5" ht="12.75">
      <c r="A52" s="205"/>
      <c r="B52" s="208"/>
      <c r="C52" s="90" t="s">
        <v>180</v>
      </c>
      <c r="D52" s="106" t="s">
        <v>181</v>
      </c>
      <c r="E52" s="114">
        <v>36260</v>
      </c>
    </row>
    <row r="53" spans="1:5" ht="12.75">
      <c r="A53" s="205"/>
      <c r="B53" s="208"/>
      <c r="C53" s="90" t="s">
        <v>182</v>
      </c>
      <c r="D53" s="106" t="s">
        <v>183</v>
      </c>
      <c r="E53" s="114">
        <v>5160</v>
      </c>
    </row>
    <row r="54" spans="1:5" ht="12.75">
      <c r="A54" s="205"/>
      <c r="B54" s="208"/>
      <c r="C54" s="90" t="s">
        <v>184</v>
      </c>
      <c r="D54" s="106" t="s">
        <v>185</v>
      </c>
      <c r="E54" s="114">
        <v>1200</v>
      </c>
    </row>
    <row r="55" spans="1:5" ht="12.75">
      <c r="A55" s="205"/>
      <c r="B55" s="208"/>
      <c r="C55" s="90" t="s">
        <v>155</v>
      </c>
      <c r="D55" s="106" t="s">
        <v>156</v>
      </c>
      <c r="E55" s="114">
        <f>3500+8400</f>
        <v>11900</v>
      </c>
    </row>
    <row r="56" spans="1:5" ht="12.75">
      <c r="A56" s="205"/>
      <c r="B56" s="208"/>
      <c r="C56" s="90" t="s">
        <v>147</v>
      </c>
      <c r="D56" s="106" t="s">
        <v>186</v>
      </c>
      <c r="E56" s="114">
        <f>11500+7000</f>
        <v>18500</v>
      </c>
    </row>
    <row r="57" spans="1:5" ht="12.75">
      <c r="A57" s="205"/>
      <c r="B57" s="208"/>
      <c r="C57" s="90" t="s">
        <v>187</v>
      </c>
      <c r="D57" s="106" t="s">
        <v>188</v>
      </c>
      <c r="E57" s="114">
        <f>550+200</f>
        <v>750</v>
      </c>
    </row>
    <row r="58" spans="1:5" ht="12.75">
      <c r="A58" s="205"/>
      <c r="B58" s="208"/>
      <c r="C58" s="90" t="s">
        <v>202</v>
      </c>
      <c r="D58" s="106" t="s">
        <v>203</v>
      </c>
      <c r="E58" s="114">
        <v>700</v>
      </c>
    </row>
    <row r="59" spans="1:5" ht="12.75">
      <c r="A59" s="205"/>
      <c r="B59" s="208"/>
      <c r="C59" s="90" t="s">
        <v>189</v>
      </c>
      <c r="D59" s="106" t="s">
        <v>190</v>
      </c>
      <c r="E59" s="114">
        <v>5000</v>
      </c>
    </row>
    <row r="60" spans="1:5" ht="12.75">
      <c r="A60" s="205"/>
      <c r="B60" s="146"/>
      <c r="C60" s="90" t="s">
        <v>297</v>
      </c>
      <c r="D60" s="106" t="s">
        <v>323</v>
      </c>
      <c r="E60" s="114">
        <v>300</v>
      </c>
    </row>
    <row r="61" spans="1:5" ht="12.75">
      <c r="A61" s="205"/>
      <c r="B61" s="146"/>
      <c r="C61" s="90" t="s">
        <v>296</v>
      </c>
      <c r="D61" s="106" t="s">
        <v>300</v>
      </c>
      <c r="E61" s="114">
        <v>1000</v>
      </c>
    </row>
    <row r="62" spans="1:5" ht="12.75">
      <c r="A62" s="205"/>
      <c r="B62" s="146"/>
      <c r="C62" s="90" t="s">
        <v>299</v>
      </c>
      <c r="D62" s="106" t="s">
        <v>324</v>
      </c>
      <c r="E62" s="114">
        <f>200+2800</f>
        <v>3000</v>
      </c>
    </row>
    <row r="63" spans="1:5" ht="12.75">
      <c r="A63" s="205"/>
      <c r="B63" s="207">
        <v>75022</v>
      </c>
      <c r="C63" s="85"/>
      <c r="D63" s="86" t="s">
        <v>191</v>
      </c>
      <c r="E63" s="87">
        <f>E64+E65+E66+E67+E69+E70+E68</f>
        <v>162400</v>
      </c>
    </row>
    <row r="64" spans="1:5" ht="12.75">
      <c r="A64" s="205"/>
      <c r="B64" s="208"/>
      <c r="C64" s="90" t="s">
        <v>173</v>
      </c>
      <c r="D64" s="109" t="s">
        <v>174</v>
      </c>
      <c r="E64" s="103">
        <v>134400</v>
      </c>
    </row>
    <row r="65" spans="1:5" ht="12.75">
      <c r="A65" s="205"/>
      <c r="B65" s="208"/>
      <c r="C65" s="90" t="s">
        <v>184</v>
      </c>
      <c r="D65" s="106" t="s">
        <v>185</v>
      </c>
      <c r="E65" s="103">
        <v>700</v>
      </c>
    </row>
    <row r="66" spans="1:5" ht="12.75">
      <c r="A66" s="205"/>
      <c r="B66" s="208"/>
      <c r="C66" s="90" t="s">
        <v>155</v>
      </c>
      <c r="D66" s="106" t="s">
        <v>156</v>
      </c>
      <c r="E66" s="103">
        <v>10000</v>
      </c>
    </row>
    <row r="67" spans="1:5" ht="12.75">
      <c r="A67" s="205"/>
      <c r="B67" s="208"/>
      <c r="C67" s="90" t="s">
        <v>147</v>
      </c>
      <c r="D67" s="106" t="s">
        <v>186</v>
      </c>
      <c r="E67" s="103">
        <v>7000</v>
      </c>
    </row>
    <row r="68" spans="1:5" ht="12.75">
      <c r="A68" s="205"/>
      <c r="B68" s="208"/>
      <c r="C68" s="90" t="s">
        <v>292</v>
      </c>
      <c r="D68" s="106" t="s">
        <v>325</v>
      </c>
      <c r="E68" s="103">
        <v>5000</v>
      </c>
    </row>
    <row r="69" spans="1:5" ht="12.75">
      <c r="A69" s="205"/>
      <c r="B69" s="208"/>
      <c r="C69" s="90" t="s">
        <v>187</v>
      </c>
      <c r="D69" s="106" t="s">
        <v>188</v>
      </c>
      <c r="E69" s="103">
        <v>2000</v>
      </c>
    </row>
    <row r="70" spans="1:5" ht="12.75">
      <c r="A70" s="205"/>
      <c r="B70" s="209"/>
      <c r="C70" s="90" t="s">
        <v>192</v>
      </c>
      <c r="D70" s="106" t="s">
        <v>193</v>
      </c>
      <c r="E70" s="103">
        <v>3300</v>
      </c>
    </row>
    <row r="71" spans="1:5" ht="12.75">
      <c r="A71" s="205"/>
      <c r="B71" s="207">
        <v>75023</v>
      </c>
      <c r="C71" s="85"/>
      <c r="D71" s="86" t="s">
        <v>194</v>
      </c>
      <c r="E71" s="87">
        <f>SUM(E72:E99)</f>
        <v>4188350</v>
      </c>
    </row>
    <row r="72" spans="1:5" ht="12.75">
      <c r="A72" s="205"/>
      <c r="B72" s="208"/>
      <c r="C72" s="90" t="s">
        <v>195</v>
      </c>
      <c r="D72" s="106" t="s">
        <v>322</v>
      </c>
      <c r="E72" s="103">
        <v>17500</v>
      </c>
    </row>
    <row r="73" spans="1:5" ht="12.75">
      <c r="A73" s="205"/>
      <c r="B73" s="208"/>
      <c r="C73" s="90" t="s">
        <v>176</v>
      </c>
      <c r="D73" s="106" t="s">
        <v>177</v>
      </c>
      <c r="E73" s="103">
        <v>2370500</v>
      </c>
    </row>
    <row r="74" spans="1:5" ht="12.75">
      <c r="A74" s="205"/>
      <c r="B74" s="208"/>
      <c r="C74" s="90" t="s">
        <v>178</v>
      </c>
      <c r="D74" s="106" t="s">
        <v>179</v>
      </c>
      <c r="E74" s="103">
        <v>117600</v>
      </c>
    </row>
    <row r="75" spans="1:5" ht="12.75">
      <c r="A75" s="205"/>
      <c r="B75" s="208"/>
      <c r="C75" s="90" t="s">
        <v>180</v>
      </c>
      <c r="D75" s="106" t="s">
        <v>181</v>
      </c>
      <c r="E75" s="103">
        <v>413030</v>
      </c>
    </row>
    <row r="76" spans="1:5" ht="12.75">
      <c r="A76" s="205"/>
      <c r="B76" s="208"/>
      <c r="C76" s="90" t="s">
        <v>182</v>
      </c>
      <c r="D76" s="106" t="s">
        <v>183</v>
      </c>
      <c r="E76" s="103">
        <v>58720</v>
      </c>
    </row>
    <row r="77" spans="1:5" ht="12.75">
      <c r="A77" s="205"/>
      <c r="B77" s="208"/>
      <c r="C77" s="90" t="s">
        <v>196</v>
      </c>
      <c r="D77" s="106" t="s">
        <v>197</v>
      </c>
      <c r="E77" s="103">
        <v>20000</v>
      </c>
    </row>
    <row r="78" spans="1:5" ht="12.75">
      <c r="A78" s="205"/>
      <c r="B78" s="208"/>
      <c r="C78" s="90" t="s">
        <v>184</v>
      </c>
      <c r="D78" s="106" t="s">
        <v>185</v>
      </c>
      <c r="E78" s="103">
        <v>20000</v>
      </c>
    </row>
    <row r="79" spans="1:5" ht="12.75">
      <c r="A79" s="205"/>
      <c r="B79" s="208"/>
      <c r="C79" s="90" t="s">
        <v>155</v>
      </c>
      <c r="D79" s="106" t="s">
        <v>156</v>
      </c>
      <c r="E79" s="103">
        <v>97000</v>
      </c>
    </row>
    <row r="80" spans="1:5" ht="12.75">
      <c r="A80" s="205"/>
      <c r="B80" s="208"/>
      <c r="C80" s="90" t="s">
        <v>198</v>
      </c>
      <c r="D80" s="106" t="s">
        <v>199</v>
      </c>
      <c r="E80" s="103">
        <v>78500</v>
      </c>
    </row>
    <row r="81" spans="1:5" ht="12.75">
      <c r="A81" s="205"/>
      <c r="B81" s="208"/>
      <c r="C81" s="90" t="s">
        <v>157</v>
      </c>
      <c r="D81" s="106" t="s">
        <v>158</v>
      </c>
      <c r="E81" s="103">
        <v>44000</v>
      </c>
    </row>
    <row r="82" spans="1:5" ht="12.75">
      <c r="A82" s="205"/>
      <c r="B82" s="208"/>
      <c r="C82" s="90" t="s">
        <v>213</v>
      </c>
      <c r="D82" s="106" t="s">
        <v>214</v>
      </c>
      <c r="E82" s="103">
        <v>2000</v>
      </c>
    </row>
    <row r="83" spans="1:5" ht="12.75">
      <c r="A83" s="205"/>
      <c r="B83" s="208"/>
      <c r="C83" s="90" t="s">
        <v>147</v>
      </c>
      <c r="D83" s="106" t="s">
        <v>186</v>
      </c>
      <c r="E83" s="103">
        <v>197500</v>
      </c>
    </row>
    <row r="84" spans="1:5" ht="12.75">
      <c r="A84" s="205"/>
      <c r="B84" s="208"/>
      <c r="C84" s="90" t="s">
        <v>200</v>
      </c>
      <c r="D84" s="106" t="s">
        <v>201</v>
      </c>
      <c r="E84" s="103">
        <v>30000</v>
      </c>
    </row>
    <row r="85" spans="1:5" ht="12.75">
      <c r="A85" s="205"/>
      <c r="B85" s="208"/>
      <c r="C85" s="90" t="s">
        <v>292</v>
      </c>
      <c r="D85" s="106" t="s">
        <v>325</v>
      </c>
      <c r="E85" s="103">
        <v>22000</v>
      </c>
    </row>
    <row r="86" spans="1:5" ht="12.75">
      <c r="A86" s="205"/>
      <c r="B86" s="208"/>
      <c r="C86" s="90" t="s">
        <v>294</v>
      </c>
      <c r="D86" s="106" t="s">
        <v>326</v>
      </c>
      <c r="E86" s="103">
        <v>50000</v>
      </c>
    </row>
    <row r="87" spans="1:5" ht="12.75">
      <c r="A87" s="205"/>
      <c r="B87" s="208"/>
      <c r="C87" s="90" t="s">
        <v>310</v>
      </c>
      <c r="D87" s="106" t="s">
        <v>327</v>
      </c>
      <c r="E87" s="103">
        <v>3000</v>
      </c>
    </row>
    <row r="88" spans="1:5" ht="12.75">
      <c r="A88" s="205"/>
      <c r="B88" s="208"/>
      <c r="C88" s="90" t="s">
        <v>311</v>
      </c>
      <c r="D88" s="106" t="s">
        <v>328</v>
      </c>
      <c r="E88" s="103">
        <v>2000</v>
      </c>
    </row>
    <row r="89" spans="1:5" ht="12.75">
      <c r="A89" s="205"/>
      <c r="B89" s="208"/>
      <c r="C89" s="90" t="s">
        <v>312</v>
      </c>
      <c r="D89" s="106" t="s">
        <v>329</v>
      </c>
      <c r="E89" s="103">
        <v>25000</v>
      </c>
    </row>
    <row r="90" spans="1:5" ht="12.75">
      <c r="A90" s="205"/>
      <c r="B90" s="208"/>
      <c r="C90" s="90" t="s">
        <v>187</v>
      </c>
      <c r="D90" s="106" t="s">
        <v>188</v>
      </c>
      <c r="E90" s="103">
        <v>51000</v>
      </c>
    </row>
    <row r="91" spans="1:5" ht="12.75">
      <c r="A91" s="205"/>
      <c r="B91" s="208"/>
      <c r="C91" s="90" t="s">
        <v>192</v>
      </c>
      <c r="D91" s="106" t="s">
        <v>193</v>
      </c>
      <c r="E91" s="103">
        <v>15000</v>
      </c>
    </row>
    <row r="92" spans="1:5" ht="12.75">
      <c r="A92" s="205"/>
      <c r="B92" s="208"/>
      <c r="C92" s="90" t="s">
        <v>202</v>
      </c>
      <c r="D92" s="106" t="s">
        <v>203</v>
      </c>
      <c r="E92" s="103">
        <v>25500</v>
      </c>
    </row>
    <row r="93" spans="1:5" ht="12.75">
      <c r="A93" s="205"/>
      <c r="B93" s="208"/>
      <c r="C93" s="90" t="s">
        <v>189</v>
      </c>
      <c r="D93" s="106" t="s">
        <v>190</v>
      </c>
      <c r="E93" s="103">
        <v>40000</v>
      </c>
    </row>
    <row r="94" spans="1:5" ht="12.75">
      <c r="A94" s="205"/>
      <c r="B94" s="208"/>
      <c r="C94" s="90" t="s">
        <v>204</v>
      </c>
      <c r="D94" s="106" t="s">
        <v>205</v>
      </c>
      <c r="E94" s="103">
        <v>3000</v>
      </c>
    </row>
    <row r="95" spans="1:5" ht="12.75">
      <c r="A95" s="205"/>
      <c r="B95" s="208"/>
      <c r="C95" s="90" t="s">
        <v>296</v>
      </c>
      <c r="D95" s="106" t="s">
        <v>330</v>
      </c>
      <c r="E95" s="103">
        <v>18000</v>
      </c>
    </row>
    <row r="96" spans="1:5" ht="12.75">
      <c r="A96" s="205"/>
      <c r="B96" s="208"/>
      <c r="C96" s="90" t="s">
        <v>297</v>
      </c>
      <c r="D96" s="106" t="s">
        <v>331</v>
      </c>
      <c r="E96" s="103">
        <v>30000</v>
      </c>
    </row>
    <row r="97" spans="1:5" ht="12.75">
      <c r="A97" s="205"/>
      <c r="B97" s="208"/>
      <c r="C97" s="90" t="s">
        <v>299</v>
      </c>
      <c r="D97" s="106" t="s">
        <v>324</v>
      </c>
      <c r="E97" s="103">
        <v>55000</v>
      </c>
    </row>
    <row r="98" spans="1:5" ht="12.75">
      <c r="A98" s="205"/>
      <c r="B98" s="208"/>
      <c r="C98" s="90" t="s">
        <v>150</v>
      </c>
      <c r="D98" s="106" t="s">
        <v>151</v>
      </c>
      <c r="E98" s="103">
        <f>152500+200000</f>
        <v>352500</v>
      </c>
    </row>
    <row r="99" spans="1:5" ht="12.75">
      <c r="A99" s="205"/>
      <c r="B99" s="209"/>
      <c r="C99" s="90" t="s">
        <v>167</v>
      </c>
      <c r="D99" s="106" t="s">
        <v>168</v>
      </c>
      <c r="E99" s="103">
        <v>30000</v>
      </c>
    </row>
    <row r="100" spans="1:5" ht="12.75">
      <c r="A100" s="205"/>
      <c r="B100" s="207" t="s">
        <v>206</v>
      </c>
      <c r="C100" s="85"/>
      <c r="D100" s="86" t="s">
        <v>207</v>
      </c>
      <c r="E100" s="87">
        <f>E101+E102+E103+E104+E105+E106+E107</f>
        <v>152000</v>
      </c>
    </row>
    <row r="101" spans="1:5" ht="12.75">
      <c r="A101" s="205"/>
      <c r="B101" s="208"/>
      <c r="C101" s="90" t="s">
        <v>184</v>
      </c>
      <c r="D101" s="106" t="s">
        <v>185</v>
      </c>
      <c r="E101" s="103">
        <v>10000</v>
      </c>
    </row>
    <row r="102" spans="1:5" ht="12.75">
      <c r="A102" s="205"/>
      <c r="B102" s="208"/>
      <c r="C102" s="90" t="s">
        <v>155</v>
      </c>
      <c r="D102" s="106" t="s">
        <v>156</v>
      </c>
      <c r="E102" s="103">
        <f>35000+2000</f>
        <v>37000</v>
      </c>
    </row>
    <row r="103" spans="1:5" ht="12.75">
      <c r="A103" s="206"/>
      <c r="B103" s="208"/>
      <c r="C103" s="90" t="s">
        <v>147</v>
      </c>
      <c r="D103" s="106" t="s">
        <v>186</v>
      </c>
      <c r="E103" s="103">
        <v>100000</v>
      </c>
    </row>
    <row r="104" spans="1:5" ht="12.75">
      <c r="A104" s="98"/>
      <c r="B104" s="159"/>
      <c r="C104" s="104" t="s">
        <v>310</v>
      </c>
      <c r="D104" s="106" t="s">
        <v>327</v>
      </c>
      <c r="E104" s="92">
        <v>2000</v>
      </c>
    </row>
    <row r="105" spans="1:5" ht="12.75">
      <c r="A105" s="98"/>
      <c r="B105" s="157"/>
      <c r="C105" s="104" t="s">
        <v>312</v>
      </c>
      <c r="D105" s="106" t="s">
        <v>329</v>
      </c>
      <c r="E105" s="92">
        <f>1000</f>
        <v>1000</v>
      </c>
    </row>
    <row r="106" spans="1:5" ht="12.75">
      <c r="A106" s="98"/>
      <c r="B106" s="157"/>
      <c r="C106" s="104" t="s">
        <v>202</v>
      </c>
      <c r="D106" s="106" t="s">
        <v>203</v>
      </c>
      <c r="E106" s="92">
        <v>1000</v>
      </c>
    </row>
    <row r="107" spans="1:5" ht="12.75">
      <c r="A107" s="98"/>
      <c r="B107" s="157"/>
      <c r="C107" s="90" t="s">
        <v>297</v>
      </c>
      <c r="D107" s="106" t="s">
        <v>331</v>
      </c>
      <c r="E107" s="92">
        <v>1000</v>
      </c>
    </row>
    <row r="108" spans="1:5" ht="12.75">
      <c r="A108" s="204">
        <v>751</v>
      </c>
      <c r="B108" s="80"/>
      <c r="C108" s="81"/>
      <c r="D108" s="82" t="s">
        <v>31</v>
      </c>
      <c r="E108" s="216">
        <f>E110</f>
        <v>2570</v>
      </c>
    </row>
    <row r="109" spans="1:5" ht="12.75">
      <c r="A109" s="205"/>
      <c r="B109" s="97"/>
      <c r="C109" s="115"/>
      <c r="D109" s="116" t="s">
        <v>32</v>
      </c>
      <c r="E109" s="218"/>
    </row>
    <row r="110" spans="1:5" ht="29.25" customHeight="1">
      <c r="A110" s="205"/>
      <c r="B110" s="207">
        <v>75101</v>
      </c>
      <c r="C110" s="117"/>
      <c r="D110" s="118" t="s">
        <v>33</v>
      </c>
      <c r="E110" s="101">
        <f>E111+E112+E113</f>
        <v>2570</v>
      </c>
    </row>
    <row r="111" spans="1:5" ht="12.75">
      <c r="A111" s="205"/>
      <c r="B111" s="208"/>
      <c r="C111" s="90" t="s">
        <v>176</v>
      </c>
      <c r="D111" s="106" t="s">
        <v>177</v>
      </c>
      <c r="E111" s="119">
        <v>2148</v>
      </c>
    </row>
    <row r="112" spans="1:5" ht="12.75">
      <c r="A112" s="205"/>
      <c r="B112" s="208"/>
      <c r="C112" s="90" t="s">
        <v>180</v>
      </c>
      <c r="D112" s="106" t="s">
        <v>181</v>
      </c>
      <c r="E112" s="120">
        <v>372</v>
      </c>
    </row>
    <row r="113" spans="1:5" ht="12.75">
      <c r="A113" s="205"/>
      <c r="B113" s="209"/>
      <c r="C113" s="90" t="s">
        <v>182</v>
      </c>
      <c r="D113" s="106" t="s">
        <v>183</v>
      </c>
      <c r="E113" s="92">
        <v>50</v>
      </c>
    </row>
    <row r="114" spans="1:5" ht="12.75">
      <c r="A114" s="204">
        <v>754</v>
      </c>
      <c r="B114" s="80"/>
      <c r="C114" s="81"/>
      <c r="D114" s="82" t="s">
        <v>34</v>
      </c>
      <c r="E114" s="83">
        <f>E115+E117+E126+E130+E150</f>
        <v>1204450</v>
      </c>
    </row>
    <row r="115" spans="1:5" ht="12.75">
      <c r="A115" s="205"/>
      <c r="B115" s="207" t="s">
        <v>208</v>
      </c>
      <c r="C115" s="85"/>
      <c r="D115" s="86" t="s">
        <v>209</v>
      </c>
      <c r="E115" s="87">
        <f>E116</f>
        <v>50000</v>
      </c>
    </row>
    <row r="116" spans="1:5" ht="12.75">
      <c r="A116" s="205"/>
      <c r="B116" s="209"/>
      <c r="C116" s="121" t="s">
        <v>210</v>
      </c>
      <c r="D116" s="106" t="s">
        <v>211</v>
      </c>
      <c r="E116" s="103">
        <v>50000</v>
      </c>
    </row>
    <row r="117" spans="1:5" ht="12.75">
      <c r="A117" s="205"/>
      <c r="B117" s="207">
        <v>75412</v>
      </c>
      <c r="C117" s="85"/>
      <c r="D117" s="86" t="s">
        <v>212</v>
      </c>
      <c r="E117" s="87">
        <f>E118+E119+E120+E121+E122+E123+E124+E125</f>
        <v>130000</v>
      </c>
    </row>
    <row r="118" spans="1:5" ht="12.75">
      <c r="A118" s="205"/>
      <c r="B118" s="208"/>
      <c r="C118" s="90" t="s">
        <v>195</v>
      </c>
      <c r="D118" s="106" t="s">
        <v>322</v>
      </c>
      <c r="E118" s="103">
        <v>30000</v>
      </c>
    </row>
    <row r="119" spans="1:5" ht="12.75">
      <c r="A119" s="205"/>
      <c r="B119" s="208"/>
      <c r="C119" s="90" t="s">
        <v>180</v>
      </c>
      <c r="D119" s="106" t="s">
        <v>181</v>
      </c>
      <c r="E119" s="103">
        <v>300</v>
      </c>
    </row>
    <row r="120" spans="1:5" ht="12.75">
      <c r="A120" s="205"/>
      <c r="B120" s="208"/>
      <c r="C120" s="90" t="s">
        <v>182</v>
      </c>
      <c r="D120" s="106" t="s">
        <v>183</v>
      </c>
      <c r="E120" s="103">
        <v>40</v>
      </c>
    </row>
    <row r="121" spans="1:5" ht="12.75">
      <c r="A121" s="205"/>
      <c r="B121" s="208"/>
      <c r="C121" s="90" t="s">
        <v>184</v>
      </c>
      <c r="D121" s="106" t="s">
        <v>185</v>
      </c>
      <c r="E121" s="103">
        <v>1700</v>
      </c>
    </row>
    <row r="122" spans="1:5" ht="12.75">
      <c r="A122" s="205"/>
      <c r="B122" s="208"/>
      <c r="C122" s="90" t="s">
        <v>155</v>
      </c>
      <c r="D122" s="106" t="s">
        <v>156</v>
      </c>
      <c r="E122" s="103">
        <v>55000</v>
      </c>
    </row>
    <row r="123" spans="1:5" ht="12.75">
      <c r="A123" s="205"/>
      <c r="B123" s="208"/>
      <c r="C123" s="90" t="s">
        <v>157</v>
      </c>
      <c r="D123" s="106" t="s">
        <v>158</v>
      </c>
      <c r="E123" s="103">
        <v>15000</v>
      </c>
    </row>
    <row r="124" spans="1:5" ht="12.75">
      <c r="A124" s="205"/>
      <c r="B124" s="208"/>
      <c r="C124" s="90" t="s">
        <v>147</v>
      </c>
      <c r="D124" s="106" t="s">
        <v>186</v>
      </c>
      <c r="E124" s="103">
        <v>21960</v>
      </c>
    </row>
    <row r="125" spans="1:5" ht="12.75">
      <c r="A125" s="205"/>
      <c r="B125" s="209"/>
      <c r="C125" s="90" t="s">
        <v>202</v>
      </c>
      <c r="D125" s="106" t="s">
        <v>203</v>
      </c>
      <c r="E125" s="103">
        <v>6000</v>
      </c>
    </row>
    <row r="126" spans="1:5" ht="12.75">
      <c r="A126" s="205"/>
      <c r="B126" s="207">
        <v>75414</v>
      </c>
      <c r="C126" s="85"/>
      <c r="D126" s="86" t="s">
        <v>36</v>
      </c>
      <c r="E126" s="87">
        <f>E127+E128+E129</f>
        <v>2000</v>
      </c>
    </row>
    <row r="127" spans="1:5" ht="12.75">
      <c r="A127" s="205"/>
      <c r="B127" s="208"/>
      <c r="C127" s="90" t="s">
        <v>155</v>
      </c>
      <c r="D127" s="106" t="s">
        <v>156</v>
      </c>
      <c r="E127" s="103">
        <v>500</v>
      </c>
    </row>
    <row r="128" spans="1:5" ht="12.75">
      <c r="A128" s="205"/>
      <c r="B128" s="208"/>
      <c r="C128" s="90" t="s">
        <v>147</v>
      </c>
      <c r="D128" s="106" t="s">
        <v>186</v>
      </c>
      <c r="E128" s="103">
        <v>500</v>
      </c>
    </row>
    <row r="129" spans="1:5" ht="12.75">
      <c r="A129" s="205"/>
      <c r="B129" s="151"/>
      <c r="C129" s="90" t="s">
        <v>296</v>
      </c>
      <c r="D129" s="106" t="s">
        <v>330</v>
      </c>
      <c r="E129" s="103">
        <v>1000</v>
      </c>
    </row>
    <row r="130" spans="1:5" ht="12.75">
      <c r="A130" s="205"/>
      <c r="B130" s="207" t="s">
        <v>37</v>
      </c>
      <c r="C130" s="85"/>
      <c r="D130" s="86" t="s">
        <v>38</v>
      </c>
      <c r="E130" s="87">
        <f>SUM(E131:E149)</f>
        <v>896250</v>
      </c>
    </row>
    <row r="131" spans="1:5" ht="12.75">
      <c r="A131" s="205"/>
      <c r="B131" s="208"/>
      <c r="C131" s="90" t="s">
        <v>195</v>
      </c>
      <c r="D131" s="106" t="s">
        <v>322</v>
      </c>
      <c r="E131" s="103">
        <v>21200</v>
      </c>
    </row>
    <row r="132" spans="1:5" ht="12.75">
      <c r="A132" s="205"/>
      <c r="B132" s="208"/>
      <c r="C132" s="90" t="s">
        <v>176</v>
      </c>
      <c r="D132" s="106" t="s">
        <v>177</v>
      </c>
      <c r="E132" s="103">
        <v>596210</v>
      </c>
    </row>
    <row r="133" spans="1:5" ht="12.75">
      <c r="A133" s="205"/>
      <c r="B133" s="208"/>
      <c r="C133" s="90" t="s">
        <v>178</v>
      </c>
      <c r="D133" s="106" t="s">
        <v>179</v>
      </c>
      <c r="E133" s="103">
        <v>45990</v>
      </c>
    </row>
    <row r="134" spans="1:5" ht="12.75">
      <c r="A134" s="205"/>
      <c r="B134" s="208"/>
      <c r="C134" s="90" t="s">
        <v>180</v>
      </c>
      <c r="D134" s="106" t="s">
        <v>181</v>
      </c>
      <c r="E134" s="103">
        <v>110650</v>
      </c>
    </row>
    <row r="135" spans="1:5" ht="12.75">
      <c r="A135" s="205"/>
      <c r="B135" s="208"/>
      <c r="C135" s="90" t="s">
        <v>182</v>
      </c>
      <c r="D135" s="106" t="s">
        <v>183</v>
      </c>
      <c r="E135" s="103">
        <v>15700</v>
      </c>
    </row>
    <row r="136" spans="1:5" ht="12.75">
      <c r="A136" s="205"/>
      <c r="B136" s="208"/>
      <c r="C136" s="90" t="s">
        <v>155</v>
      </c>
      <c r="D136" s="106" t="s">
        <v>156</v>
      </c>
      <c r="E136" s="103">
        <v>30000</v>
      </c>
    </row>
    <row r="137" spans="1:5" ht="12.75">
      <c r="A137" s="205"/>
      <c r="B137" s="208"/>
      <c r="C137" s="90" t="s">
        <v>198</v>
      </c>
      <c r="D137" s="106" t="s">
        <v>199</v>
      </c>
      <c r="E137" s="103">
        <v>16200</v>
      </c>
    </row>
    <row r="138" spans="1:5" ht="12.75">
      <c r="A138" s="205"/>
      <c r="B138" s="208"/>
      <c r="C138" s="90" t="s">
        <v>157</v>
      </c>
      <c r="D138" s="106" t="s">
        <v>158</v>
      </c>
      <c r="E138" s="103">
        <v>2000</v>
      </c>
    </row>
    <row r="139" spans="1:5" ht="12.75">
      <c r="A139" s="205"/>
      <c r="B139" s="208"/>
      <c r="C139" s="90" t="s">
        <v>213</v>
      </c>
      <c r="D139" s="106" t="s">
        <v>214</v>
      </c>
      <c r="E139" s="103">
        <v>1000</v>
      </c>
    </row>
    <row r="140" spans="1:5" ht="12.75">
      <c r="A140" s="205"/>
      <c r="B140" s="208"/>
      <c r="C140" s="90" t="s">
        <v>147</v>
      </c>
      <c r="D140" s="106" t="s">
        <v>186</v>
      </c>
      <c r="E140" s="103">
        <v>17300</v>
      </c>
    </row>
    <row r="141" spans="1:5" ht="12.75">
      <c r="A141" s="205"/>
      <c r="B141" s="208"/>
      <c r="C141" s="90" t="s">
        <v>200</v>
      </c>
      <c r="D141" s="106" t="s">
        <v>201</v>
      </c>
      <c r="E141" s="103">
        <v>800</v>
      </c>
    </row>
    <row r="142" spans="1:5" ht="12.75">
      <c r="A142" s="205"/>
      <c r="B142" s="208"/>
      <c r="C142" s="90" t="s">
        <v>292</v>
      </c>
      <c r="D142" s="106" t="s">
        <v>325</v>
      </c>
      <c r="E142" s="103">
        <v>1200</v>
      </c>
    </row>
    <row r="143" spans="1:5" ht="12.75">
      <c r="A143" s="205"/>
      <c r="B143" s="208"/>
      <c r="C143" s="90" t="s">
        <v>294</v>
      </c>
      <c r="D143" s="106" t="s">
        <v>326</v>
      </c>
      <c r="E143" s="103">
        <v>10000</v>
      </c>
    </row>
    <row r="144" spans="1:5" ht="12.75">
      <c r="A144" s="205"/>
      <c r="B144" s="208"/>
      <c r="C144" s="90" t="s">
        <v>187</v>
      </c>
      <c r="D144" s="106" t="s">
        <v>188</v>
      </c>
      <c r="E144" s="103">
        <v>1800</v>
      </c>
    </row>
    <row r="145" spans="1:5" ht="12.75">
      <c r="A145" s="205"/>
      <c r="B145" s="208"/>
      <c r="C145" s="90" t="s">
        <v>202</v>
      </c>
      <c r="D145" s="106" t="s">
        <v>203</v>
      </c>
      <c r="E145" s="103">
        <v>4700</v>
      </c>
    </row>
    <row r="146" spans="1:5" ht="12.75">
      <c r="A146" s="205"/>
      <c r="B146" s="208"/>
      <c r="C146" s="90" t="s">
        <v>189</v>
      </c>
      <c r="D146" s="106" t="s">
        <v>190</v>
      </c>
      <c r="E146" s="103">
        <v>15700</v>
      </c>
    </row>
    <row r="147" spans="1:5" ht="12.75">
      <c r="A147" s="205"/>
      <c r="B147" s="152"/>
      <c r="C147" s="90" t="s">
        <v>296</v>
      </c>
      <c r="D147" s="106" t="s">
        <v>330</v>
      </c>
      <c r="E147" s="103">
        <v>2500</v>
      </c>
    </row>
    <row r="148" spans="1:5" ht="12.75">
      <c r="A148" s="205"/>
      <c r="B148" s="146"/>
      <c r="C148" s="90" t="s">
        <v>297</v>
      </c>
      <c r="D148" s="106" t="s">
        <v>331</v>
      </c>
      <c r="E148" s="103">
        <v>300</v>
      </c>
    </row>
    <row r="149" spans="1:5" ht="12.75">
      <c r="A149" s="205"/>
      <c r="B149" s="146"/>
      <c r="C149" s="90" t="s">
        <v>299</v>
      </c>
      <c r="D149" s="106" t="s">
        <v>324</v>
      </c>
      <c r="E149" s="103">
        <v>3000</v>
      </c>
    </row>
    <row r="150" spans="1:5" ht="12.75">
      <c r="A150" s="205"/>
      <c r="B150" s="207" t="s">
        <v>215</v>
      </c>
      <c r="C150" s="85"/>
      <c r="D150" s="86" t="s">
        <v>103</v>
      </c>
      <c r="E150" s="87">
        <f>E152+E153+E154+E155+E157+E151+E156</f>
        <v>126200</v>
      </c>
    </row>
    <row r="151" spans="1:5" ht="12.75">
      <c r="A151" s="205"/>
      <c r="B151" s="208"/>
      <c r="C151" s="90" t="s">
        <v>184</v>
      </c>
      <c r="D151" s="106" t="s">
        <v>185</v>
      </c>
      <c r="E151" s="103">
        <v>4000</v>
      </c>
    </row>
    <row r="152" spans="1:5" ht="12.75">
      <c r="A152" s="205"/>
      <c r="B152" s="208"/>
      <c r="C152" s="90" t="s">
        <v>155</v>
      </c>
      <c r="D152" s="106" t="s">
        <v>156</v>
      </c>
      <c r="E152" s="103">
        <f>2500+5300</f>
        <v>7800</v>
      </c>
    </row>
    <row r="153" spans="1:5" ht="12.75">
      <c r="A153" s="205"/>
      <c r="B153" s="208"/>
      <c r="C153" s="90" t="s">
        <v>198</v>
      </c>
      <c r="D153" s="106" t="s">
        <v>199</v>
      </c>
      <c r="E153" s="103">
        <v>2800</v>
      </c>
    </row>
    <row r="154" spans="1:5" ht="12.75">
      <c r="A154" s="205"/>
      <c r="B154" s="208"/>
      <c r="C154" s="90" t="s">
        <v>157</v>
      </c>
      <c r="D154" s="106" t="s">
        <v>158</v>
      </c>
      <c r="E154" s="103">
        <v>1700</v>
      </c>
    </row>
    <row r="155" spans="1:5" ht="12.75">
      <c r="A155" s="205"/>
      <c r="B155" s="208"/>
      <c r="C155" s="90" t="s">
        <v>147</v>
      </c>
      <c r="D155" s="106" t="s">
        <v>186</v>
      </c>
      <c r="E155" s="103">
        <f>48700+3000+1000+10000+2200</f>
        <v>64900</v>
      </c>
    </row>
    <row r="156" spans="1:5" ht="12.75">
      <c r="A156" s="205"/>
      <c r="B156" s="208"/>
      <c r="C156" s="90" t="s">
        <v>311</v>
      </c>
      <c r="D156" s="106" t="s">
        <v>328</v>
      </c>
      <c r="E156" s="103">
        <v>15000</v>
      </c>
    </row>
    <row r="157" spans="1:5" ht="13.5" thickBot="1">
      <c r="A157" s="222"/>
      <c r="B157" s="209"/>
      <c r="C157" s="90" t="s">
        <v>150</v>
      </c>
      <c r="D157" s="106" t="s">
        <v>151</v>
      </c>
      <c r="E157" s="103">
        <v>30000</v>
      </c>
    </row>
    <row r="158" spans="1:5" ht="12.75">
      <c r="A158" s="205">
        <v>756</v>
      </c>
      <c r="B158" s="80"/>
      <c r="C158" s="81"/>
      <c r="D158" s="82" t="s">
        <v>43</v>
      </c>
      <c r="E158" s="216">
        <f>E161</f>
        <v>130000</v>
      </c>
    </row>
    <row r="159" spans="1:5" ht="12.75">
      <c r="A159" s="205"/>
      <c r="B159" s="97"/>
      <c r="C159" s="115"/>
      <c r="D159" s="116" t="s">
        <v>44</v>
      </c>
      <c r="E159" s="217"/>
    </row>
    <row r="160" spans="1:5" ht="12.75">
      <c r="A160" s="205"/>
      <c r="B160" s="122"/>
      <c r="C160" s="123"/>
      <c r="D160" s="124" t="s">
        <v>45</v>
      </c>
      <c r="E160" s="218"/>
    </row>
    <row r="161" spans="1:5" ht="12.75">
      <c r="A161" s="205"/>
      <c r="B161" s="219" t="s">
        <v>216</v>
      </c>
      <c r="C161" s="117"/>
      <c r="D161" s="100" t="s">
        <v>217</v>
      </c>
      <c r="E161" s="101">
        <f>E164+E165+E166+E163+E162</f>
        <v>130000</v>
      </c>
    </row>
    <row r="162" spans="1:5" ht="12.75">
      <c r="A162" s="205"/>
      <c r="B162" s="220"/>
      <c r="C162" s="166" t="s">
        <v>180</v>
      </c>
      <c r="D162" s="106" t="s">
        <v>181</v>
      </c>
      <c r="E162" s="163">
        <v>5700</v>
      </c>
    </row>
    <row r="163" spans="1:5" ht="12.75">
      <c r="A163" s="205"/>
      <c r="B163" s="220"/>
      <c r="C163" s="161" t="s">
        <v>182</v>
      </c>
      <c r="D163" s="106" t="s">
        <v>183</v>
      </c>
      <c r="E163" s="163">
        <v>810</v>
      </c>
    </row>
    <row r="164" spans="1:5" ht="12.75">
      <c r="A164" s="205"/>
      <c r="B164" s="220"/>
      <c r="C164" s="90" t="s">
        <v>184</v>
      </c>
      <c r="D164" s="106" t="s">
        <v>185</v>
      </c>
      <c r="E164" s="119">
        <v>33000</v>
      </c>
    </row>
    <row r="165" spans="1:5" ht="12.75">
      <c r="A165" s="205"/>
      <c r="B165" s="220"/>
      <c r="C165" s="90" t="s">
        <v>155</v>
      </c>
      <c r="D165" s="106" t="s">
        <v>156</v>
      </c>
      <c r="E165" s="120">
        <v>1300</v>
      </c>
    </row>
    <row r="166" spans="1:5" ht="12.75">
      <c r="A166" s="205"/>
      <c r="B166" s="221"/>
      <c r="C166" s="90" t="s">
        <v>147</v>
      </c>
      <c r="D166" s="106" t="s">
        <v>186</v>
      </c>
      <c r="E166" s="92">
        <v>89190</v>
      </c>
    </row>
    <row r="167" spans="1:5" ht="12.75">
      <c r="A167" s="204">
        <v>757</v>
      </c>
      <c r="B167" s="80"/>
      <c r="C167" s="81"/>
      <c r="D167" s="82" t="s">
        <v>218</v>
      </c>
      <c r="E167" s="83">
        <f>E168+E171</f>
        <v>415440</v>
      </c>
    </row>
    <row r="168" spans="1:5" ht="12.75">
      <c r="A168" s="205"/>
      <c r="B168" s="207">
        <v>75702</v>
      </c>
      <c r="C168" s="117"/>
      <c r="D168" s="100" t="s">
        <v>219</v>
      </c>
      <c r="E168" s="101">
        <f>E169+E170</f>
        <v>305170</v>
      </c>
    </row>
    <row r="169" spans="1:5" ht="12.75">
      <c r="A169" s="205"/>
      <c r="B169" s="208"/>
      <c r="C169" s="90" t="s">
        <v>147</v>
      </c>
      <c r="D169" s="106" t="s">
        <v>186</v>
      </c>
      <c r="E169" s="92">
        <v>6000</v>
      </c>
    </row>
    <row r="170" spans="1:5" ht="34.5" customHeight="1">
      <c r="A170" s="205"/>
      <c r="B170" s="209"/>
      <c r="C170" s="121" t="s">
        <v>220</v>
      </c>
      <c r="D170" s="125" t="s">
        <v>221</v>
      </c>
      <c r="E170" s="103">
        <v>299170</v>
      </c>
    </row>
    <row r="171" spans="1:5" ht="12.75">
      <c r="A171" s="205"/>
      <c r="B171" s="210" t="s">
        <v>222</v>
      </c>
      <c r="C171" s="126"/>
      <c r="D171" s="127" t="s">
        <v>223</v>
      </c>
      <c r="E171" s="128">
        <f>E172</f>
        <v>110270</v>
      </c>
    </row>
    <row r="172" spans="1:5" ht="12.75">
      <c r="A172" s="206"/>
      <c r="B172" s="212"/>
      <c r="C172" s="107" t="s">
        <v>224</v>
      </c>
      <c r="D172" s="109" t="s">
        <v>225</v>
      </c>
      <c r="E172" s="129">
        <v>110270</v>
      </c>
    </row>
    <row r="173" spans="1:5" ht="12.75">
      <c r="A173" s="204">
        <v>758</v>
      </c>
      <c r="B173" s="80"/>
      <c r="C173" s="81"/>
      <c r="D173" s="82" t="s">
        <v>84</v>
      </c>
      <c r="E173" s="83">
        <f>E176+E174</f>
        <v>80500</v>
      </c>
    </row>
    <row r="174" spans="1:5" ht="12.75">
      <c r="A174" s="205"/>
      <c r="B174" s="147" t="s">
        <v>89</v>
      </c>
      <c r="C174" s="81"/>
      <c r="D174" s="156" t="s">
        <v>90</v>
      </c>
      <c r="E174" s="158">
        <f>E175</f>
        <v>500</v>
      </c>
    </row>
    <row r="175" spans="1:5" ht="12.75">
      <c r="A175" s="205"/>
      <c r="B175" s="162"/>
      <c r="C175" s="81" t="s">
        <v>195</v>
      </c>
      <c r="D175" s="106" t="s">
        <v>322</v>
      </c>
      <c r="E175" s="83">
        <v>500</v>
      </c>
    </row>
    <row r="176" spans="1:5" ht="12.75">
      <c r="A176" s="205"/>
      <c r="B176" s="207">
        <v>75818</v>
      </c>
      <c r="C176" s="85"/>
      <c r="D176" s="86" t="s">
        <v>226</v>
      </c>
      <c r="E176" s="130">
        <f>E177</f>
        <v>80000</v>
      </c>
    </row>
    <row r="177" spans="1:5" ht="12.75">
      <c r="A177" s="205"/>
      <c r="B177" s="209"/>
      <c r="C177" s="90" t="s">
        <v>227</v>
      </c>
      <c r="D177" s="106" t="s">
        <v>228</v>
      </c>
      <c r="E177" s="114">
        <v>80000</v>
      </c>
    </row>
    <row r="178" spans="1:5" ht="16.5" customHeight="1">
      <c r="A178" s="204">
        <v>801</v>
      </c>
      <c r="B178" s="80"/>
      <c r="C178" s="81"/>
      <c r="D178" s="82" t="s">
        <v>91</v>
      </c>
      <c r="E178" s="83">
        <f>E179+E204+E223+E250+E273+E275+E279+E286</f>
        <v>11814480</v>
      </c>
    </row>
    <row r="179" spans="1:5" ht="18.75" customHeight="1">
      <c r="A179" s="205"/>
      <c r="B179" s="207">
        <v>80101</v>
      </c>
      <c r="C179" s="85"/>
      <c r="D179" s="86" t="s">
        <v>92</v>
      </c>
      <c r="E179" s="87">
        <f>SUM(E180:E203)</f>
        <v>5358860</v>
      </c>
    </row>
    <row r="180" spans="1:5" ht="12.75">
      <c r="A180" s="205"/>
      <c r="B180" s="208"/>
      <c r="C180" s="90" t="s">
        <v>229</v>
      </c>
      <c r="D180" s="109" t="s">
        <v>230</v>
      </c>
      <c r="E180" s="103">
        <v>705000</v>
      </c>
    </row>
    <row r="181" spans="1:5" ht="12.75">
      <c r="A181" s="205"/>
      <c r="B181" s="208"/>
      <c r="C181" s="90" t="s">
        <v>195</v>
      </c>
      <c r="D181" s="106" t="s">
        <v>322</v>
      </c>
      <c r="E181" s="103">
        <f>5100+3600</f>
        <v>8700</v>
      </c>
    </row>
    <row r="182" spans="1:5" ht="12.75">
      <c r="A182" s="205"/>
      <c r="B182" s="208"/>
      <c r="C182" s="90" t="s">
        <v>231</v>
      </c>
      <c r="D182" s="106" t="s">
        <v>232</v>
      </c>
      <c r="E182" s="103">
        <f>1120+2500</f>
        <v>3620</v>
      </c>
    </row>
    <row r="183" spans="1:5" ht="12.75">
      <c r="A183" s="205"/>
      <c r="B183" s="208"/>
      <c r="C183" s="90" t="s">
        <v>176</v>
      </c>
      <c r="D183" s="106" t="s">
        <v>177</v>
      </c>
      <c r="E183" s="103">
        <f>1308936+1178700+201340+61100</f>
        <v>2750076</v>
      </c>
    </row>
    <row r="184" spans="1:5" ht="12.75">
      <c r="A184" s="205"/>
      <c r="B184" s="208"/>
      <c r="C184" s="90" t="s">
        <v>178</v>
      </c>
      <c r="D184" s="106" t="s">
        <v>179</v>
      </c>
      <c r="E184" s="103">
        <f>96254+89700+13200</f>
        <v>199154</v>
      </c>
    </row>
    <row r="185" spans="1:5" ht="12.75">
      <c r="A185" s="205"/>
      <c r="B185" s="208"/>
      <c r="C185" s="90" t="s">
        <v>180</v>
      </c>
      <c r="D185" s="106" t="s">
        <v>181</v>
      </c>
      <c r="E185" s="103">
        <f>240390+218900+37459</f>
        <v>496749</v>
      </c>
    </row>
    <row r="186" spans="1:5" ht="12.75">
      <c r="A186" s="205"/>
      <c r="B186" s="208"/>
      <c r="C186" s="90" t="s">
        <v>182</v>
      </c>
      <c r="D186" s="106" t="s">
        <v>183</v>
      </c>
      <c r="E186" s="103">
        <f>34200+30700+5241</f>
        <v>70141</v>
      </c>
    </row>
    <row r="187" spans="1:5" ht="12.75">
      <c r="A187" s="205"/>
      <c r="B187" s="208"/>
      <c r="C187" s="90" t="s">
        <v>184</v>
      </c>
      <c r="D187" s="106" t="s">
        <v>185</v>
      </c>
      <c r="E187" s="103">
        <f>8000+1500+3000</f>
        <v>12500</v>
      </c>
    </row>
    <row r="188" spans="1:5" ht="12.75">
      <c r="A188" s="205"/>
      <c r="B188" s="208"/>
      <c r="C188" s="90" t="s">
        <v>155</v>
      </c>
      <c r="D188" s="106" t="s">
        <v>156</v>
      </c>
      <c r="E188" s="103">
        <f>30000+28300+43000</f>
        <v>101300</v>
      </c>
    </row>
    <row r="189" spans="1:5" ht="12.75">
      <c r="A189" s="205"/>
      <c r="B189" s="208"/>
      <c r="C189" s="90" t="s">
        <v>233</v>
      </c>
      <c r="D189" s="106" t="s">
        <v>234</v>
      </c>
      <c r="E189" s="103">
        <f>144700+50000+53000</f>
        <v>247700</v>
      </c>
    </row>
    <row r="190" spans="1:5" ht="12.75">
      <c r="A190" s="205"/>
      <c r="B190" s="208"/>
      <c r="C190" s="90" t="s">
        <v>235</v>
      </c>
      <c r="D190" s="106" t="s">
        <v>236</v>
      </c>
      <c r="E190" s="103">
        <f>11750+4000+10000</f>
        <v>25750</v>
      </c>
    </row>
    <row r="191" spans="1:5" ht="12.75">
      <c r="A191" s="205"/>
      <c r="B191" s="208"/>
      <c r="C191" s="90" t="s">
        <v>198</v>
      </c>
      <c r="D191" s="106" t="s">
        <v>199</v>
      </c>
      <c r="E191" s="103">
        <f>152600+62000</f>
        <v>214600</v>
      </c>
    </row>
    <row r="192" spans="1:5" ht="12.75">
      <c r="A192" s="205"/>
      <c r="B192" s="208"/>
      <c r="C192" s="90" t="s">
        <v>157</v>
      </c>
      <c r="D192" s="106" t="s">
        <v>158</v>
      </c>
      <c r="E192" s="103">
        <f>46670+113000+65000</f>
        <v>224670</v>
      </c>
    </row>
    <row r="193" spans="1:5" ht="12.75">
      <c r="A193" s="205"/>
      <c r="B193" s="208"/>
      <c r="C193" s="90" t="s">
        <v>213</v>
      </c>
      <c r="D193" s="106" t="s">
        <v>214</v>
      </c>
      <c r="E193" s="103">
        <f>3600+2000</f>
        <v>5600</v>
      </c>
    </row>
    <row r="194" spans="1:5" ht="12.75">
      <c r="A194" s="205"/>
      <c r="B194" s="208"/>
      <c r="C194" s="90" t="s">
        <v>147</v>
      </c>
      <c r="D194" s="106" t="s">
        <v>186</v>
      </c>
      <c r="E194" s="103">
        <f>50094+38200+6133</f>
        <v>94427</v>
      </c>
    </row>
    <row r="195" spans="1:5" ht="12.75">
      <c r="A195" s="205"/>
      <c r="B195" s="208"/>
      <c r="C195" s="90" t="s">
        <v>200</v>
      </c>
      <c r="D195" s="106" t="s">
        <v>201</v>
      </c>
      <c r="E195" s="103">
        <f>723+710</f>
        <v>1433</v>
      </c>
    </row>
    <row r="196" spans="1:5" ht="12.75">
      <c r="A196" s="205"/>
      <c r="B196" s="208"/>
      <c r="C196" s="90" t="s">
        <v>292</v>
      </c>
      <c r="D196" s="106" t="s">
        <v>325</v>
      </c>
      <c r="E196" s="103">
        <v>1500</v>
      </c>
    </row>
    <row r="197" spans="1:5" ht="12.75">
      <c r="A197" s="205"/>
      <c r="B197" s="208"/>
      <c r="C197" s="90" t="s">
        <v>294</v>
      </c>
      <c r="D197" s="106" t="s">
        <v>326</v>
      </c>
      <c r="E197" s="103">
        <f>11200+7000</f>
        <v>18200</v>
      </c>
    </row>
    <row r="198" spans="1:5" ht="12.75">
      <c r="A198" s="205"/>
      <c r="B198" s="208"/>
      <c r="C198" s="90" t="s">
        <v>187</v>
      </c>
      <c r="D198" s="106" t="s">
        <v>188</v>
      </c>
      <c r="E198" s="103">
        <f>3000+900+500</f>
        <v>4400</v>
      </c>
    </row>
    <row r="199" spans="1:5" ht="12.75">
      <c r="A199" s="205"/>
      <c r="B199" s="208"/>
      <c r="C199" s="90" t="s">
        <v>202</v>
      </c>
      <c r="D199" s="106" t="s">
        <v>203</v>
      </c>
      <c r="E199" s="103">
        <f>3000+2600</f>
        <v>5600</v>
      </c>
    </row>
    <row r="200" spans="1:5" ht="12.75">
      <c r="A200" s="205"/>
      <c r="B200" s="208"/>
      <c r="C200" s="90" t="s">
        <v>189</v>
      </c>
      <c r="D200" s="106" t="s">
        <v>190</v>
      </c>
      <c r="E200" s="103">
        <f>58153+55740+12527</f>
        <v>126420</v>
      </c>
    </row>
    <row r="201" spans="1:5" ht="12.75">
      <c r="A201" s="205"/>
      <c r="B201" s="208"/>
      <c r="C201" s="90" t="s">
        <v>297</v>
      </c>
      <c r="D201" s="106" t="s">
        <v>331</v>
      </c>
      <c r="E201" s="103">
        <f>3620+4000</f>
        <v>7620</v>
      </c>
    </row>
    <row r="202" spans="1:5" ht="12.75">
      <c r="A202" s="205"/>
      <c r="B202" s="208"/>
      <c r="C202" s="90" t="s">
        <v>299</v>
      </c>
      <c r="D202" s="106" t="s">
        <v>324</v>
      </c>
      <c r="E202" s="103">
        <f>7300+3400</f>
        <v>10700</v>
      </c>
    </row>
    <row r="203" spans="1:5" ht="12.75">
      <c r="A203" s="205"/>
      <c r="B203" s="209"/>
      <c r="C203" s="90" t="s">
        <v>167</v>
      </c>
      <c r="D203" s="106" t="s">
        <v>168</v>
      </c>
      <c r="E203" s="103">
        <f>8000+15000</f>
        <v>23000</v>
      </c>
    </row>
    <row r="204" spans="1:5" ht="19.5" customHeight="1">
      <c r="A204" s="205"/>
      <c r="B204" s="207" t="s">
        <v>95</v>
      </c>
      <c r="C204" s="85"/>
      <c r="D204" s="86" t="s">
        <v>96</v>
      </c>
      <c r="E204" s="87">
        <f>SUM(E205:E222)</f>
        <v>367220</v>
      </c>
    </row>
    <row r="205" spans="1:5" ht="12.75">
      <c r="A205" s="205"/>
      <c r="B205" s="208"/>
      <c r="C205" s="90" t="s">
        <v>229</v>
      </c>
      <c r="D205" s="109" t="s">
        <v>230</v>
      </c>
      <c r="E205" s="103">
        <v>125750</v>
      </c>
    </row>
    <row r="206" spans="1:5" ht="12.75">
      <c r="A206" s="205"/>
      <c r="B206" s="208"/>
      <c r="C206" s="90" t="s">
        <v>195</v>
      </c>
      <c r="D206" s="106" t="s">
        <v>322</v>
      </c>
      <c r="E206" s="103">
        <v>1000</v>
      </c>
    </row>
    <row r="207" spans="1:5" ht="12.75">
      <c r="A207" s="205"/>
      <c r="B207" s="208"/>
      <c r="C207" s="90" t="s">
        <v>176</v>
      </c>
      <c r="D207" s="106" t="s">
        <v>177</v>
      </c>
      <c r="E207" s="103">
        <f>10080+134660</f>
        <v>144740</v>
      </c>
    </row>
    <row r="208" spans="1:5" ht="12.75">
      <c r="A208" s="205"/>
      <c r="B208" s="208"/>
      <c r="C208" s="90" t="s">
        <v>178</v>
      </c>
      <c r="D208" s="106" t="s">
        <v>179</v>
      </c>
      <c r="E208" s="103">
        <v>9700</v>
      </c>
    </row>
    <row r="209" spans="1:5" ht="12.75">
      <c r="A209" s="205"/>
      <c r="B209" s="208"/>
      <c r="C209" s="90" t="s">
        <v>180</v>
      </c>
      <c r="D209" s="106" t="s">
        <v>181</v>
      </c>
      <c r="E209" s="103">
        <v>25230</v>
      </c>
    </row>
    <row r="210" spans="1:5" ht="12.75">
      <c r="A210" s="205"/>
      <c r="B210" s="208"/>
      <c r="C210" s="90" t="s">
        <v>182</v>
      </c>
      <c r="D210" s="106" t="s">
        <v>183</v>
      </c>
      <c r="E210" s="103">
        <v>3500</v>
      </c>
    </row>
    <row r="211" spans="1:5" ht="12.75">
      <c r="A211" s="205"/>
      <c r="B211" s="208"/>
      <c r="C211" s="150"/>
      <c r="D211" s="106"/>
      <c r="E211" s="170"/>
    </row>
    <row r="212" spans="1:5" ht="12.75">
      <c r="A212" s="205"/>
      <c r="B212" s="208"/>
      <c r="C212" s="90" t="s">
        <v>155</v>
      </c>
      <c r="D212" s="106" t="s">
        <v>156</v>
      </c>
      <c r="E212" s="103">
        <v>7180</v>
      </c>
    </row>
    <row r="213" spans="1:5" ht="12.75">
      <c r="A213" s="205"/>
      <c r="B213" s="208"/>
      <c r="C213" s="90" t="s">
        <v>235</v>
      </c>
      <c r="D213" s="106" t="s">
        <v>236</v>
      </c>
      <c r="E213" s="103">
        <v>3000</v>
      </c>
    </row>
    <row r="214" spans="1:5" ht="12.75">
      <c r="A214" s="205"/>
      <c r="B214" s="208"/>
      <c r="C214" s="90" t="s">
        <v>198</v>
      </c>
      <c r="D214" s="106" t="s">
        <v>199</v>
      </c>
      <c r="E214" s="103">
        <v>28900</v>
      </c>
    </row>
    <row r="215" spans="1:5" ht="12.75">
      <c r="A215" s="205"/>
      <c r="B215" s="208"/>
      <c r="C215" s="90" t="s">
        <v>213</v>
      </c>
      <c r="D215" s="106" t="s">
        <v>214</v>
      </c>
      <c r="E215" s="103">
        <v>800</v>
      </c>
    </row>
    <row r="216" spans="1:5" ht="12.75">
      <c r="A216" s="205"/>
      <c r="B216" s="208"/>
      <c r="C216" s="90" t="s">
        <v>147</v>
      </c>
      <c r="D216" s="106" t="s">
        <v>186</v>
      </c>
      <c r="E216" s="103">
        <v>7960</v>
      </c>
    </row>
    <row r="217" spans="1:5" ht="12.75">
      <c r="A217" s="205"/>
      <c r="B217" s="208"/>
      <c r="C217" s="90" t="s">
        <v>200</v>
      </c>
      <c r="D217" s="106" t="s">
        <v>201</v>
      </c>
      <c r="E217" s="103">
        <v>220</v>
      </c>
    </row>
    <row r="218" spans="1:5" ht="12.75">
      <c r="A218" s="205"/>
      <c r="B218" s="208"/>
      <c r="C218" s="90" t="s">
        <v>292</v>
      </c>
      <c r="D218" s="106" t="s">
        <v>325</v>
      </c>
      <c r="E218" s="103">
        <v>530</v>
      </c>
    </row>
    <row r="219" spans="1:5" ht="12.75">
      <c r="A219" s="205"/>
      <c r="B219" s="208"/>
      <c r="C219" s="90" t="s">
        <v>294</v>
      </c>
      <c r="D219" s="106" t="s">
        <v>326</v>
      </c>
      <c r="E219" s="103">
        <v>1320</v>
      </c>
    </row>
    <row r="220" spans="1:5" ht="12.75">
      <c r="A220" s="205"/>
      <c r="B220" s="208"/>
      <c r="C220" s="90" t="s">
        <v>187</v>
      </c>
      <c r="D220" s="106" t="s">
        <v>188</v>
      </c>
      <c r="E220" s="103">
        <v>660</v>
      </c>
    </row>
    <row r="221" spans="1:5" ht="12.75">
      <c r="A221" s="205"/>
      <c r="B221" s="208"/>
      <c r="C221" s="90" t="s">
        <v>189</v>
      </c>
      <c r="D221" s="106" t="s">
        <v>190</v>
      </c>
      <c r="E221" s="103">
        <v>6430</v>
      </c>
    </row>
    <row r="222" spans="1:5" ht="12.75">
      <c r="A222" s="205"/>
      <c r="B222" s="146"/>
      <c r="C222" s="90" t="s">
        <v>297</v>
      </c>
      <c r="D222" s="106" t="s">
        <v>331</v>
      </c>
      <c r="E222" s="103">
        <v>300</v>
      </c>
    </row>
    <row r="223" spans="1:5" ht="12.75">
      <c r="A223" s="205"/>
      <c r="B223" s="207">
        <v>80104</v>
      </c>
      <c r="C223" s="85"/>
      <c r="D223" s="86" t="s">
        <v>98</v>
      </c>
      <c r="E223" s="87">
        <f>SUM(E224:E249)</f>
        <v>2295060</v>
      </c>
    </row>
    <row r="224" spans="1:5" ht="12.75">
      <c r="A224" s="205"/>
      <c r="B224" s="208"/>
      <c r="C224" s="90" t="s">
        <v>229</v>
      </c>
      <c r="D224" s="109" t="s">
        <v>230</v>
      </c>
      <c r="E224" s="103">
        <v>723000</v>
      </c>
    </row>
    <row r="225" spans="1:5" ht="12.75">
      <c r="A225" s="205"/>
      <c r="B225" s="208"/>
      <c r="C225" s="90" t="s">
        <v>195</v>
      </c>
      <c r="D225" s="106" t="s">
        <v>322</v>
      </c>
      <c r="E225" s="103">
        <v>3000</v>
      </c>
    </row>
    <row r="226" spans="1:5" ht="12.75">
      <c r="A226" s="205"/>
      <c r="B226" s="208"/>
      <c r="C226" s="90" t="s">
        <v>176</v>
      </c>
      <c r="D226" s="106" t="s">
        <v>177</v>
      </c>
      <c r="E226" s="103">
        <f>20000+755360</f>
        <v>775360</v>
      </c>
    </row>
    <row r="227" spans="1:5" ht="12.75">
      <c r="A227" s="205"/>
      <c r="B227" s="208"/>
      <c r="C227" s="90" t="s">
        <v>178</v>
      </c>
      <c r="D227" s="106" t="s">
        <v>179</v>
      </c>
      <c r="E227" s="103">
        <v>49000</v>
      </c>
    </row>
    <row r="228" spans="1:5" ht="12.75">
      <c r="A228" s="205"/>
      <c r="B228" s="208"/>
      <c r="C228" s="90" t="s">
        <v>180</v>
      </c>
      <c r="D228" s="106" t="s">
        <v>181</v>
      </c>
      <c r="E228" s="103">
        <v>140800</v>
      </c>
    </row>
    <row r="229" spans="1:5" ht="12.75">
      <c r="A229" s="205"/>
      <c r="B229" s="208"/>
      <c r="C229" s="90" t="s">
        <v>182</v>
      </c>
      <c r="D229" s="106" t="s">
        <v>183</v>
      </c>
      <c r="E229" s="103">
        <v>19300</v>
      </c>
    </row>
    <row r="230" spans="1:5" ht="12.75">
      <c r="A230" s="205"/>
      <c r="B230" s="208"/>
      <c r="C230" s="90" t="s">
        <v>184</v>
      </c>
      <c r="D230" s="106" t="s">
        <v>185</v>
      </c>
      <c r="E230" s="103">
        <v>5000</v>
      </c>
    </row>
    <row r="231" spans="1:5" ht="12.75">
      <c r="A231" s="205"/>
      <c r="B231" s="208"/>
      <c r="C231" s="90" t="s">
        <v>155</v>
      </c>
      <c r="D231" s="106" t="s">
        <v>156</v>
      </c>
      <c r="E231" s="103">
        <v>40000</v>
      </c>
    </row>
    <row r="232" spans="1:5" ht="12.75">
      <c r="A232" s="205"/>
      <c r="B232" s="208"/>
      <c r="C232" s="90" t="s">
        <v>233</v>
      </c>
      <c r="D232" s="106" t="s">
        <v>234</v>
      </c>
      <c r="E232" s="103">
        <v>170000</v>
      </c>
    </row>
    <row r="233" spans="1:5" ht="12.75">
      <c r="A233" s="205"/>
      <c r="B233" s="208"/>
      <c r="C233" s="90" t="s">
        <v>235</v>
      </c>
      <c r="D233" s="106" t="s">
        <v>236</v>
      </c>
      <c r="E233" s="103">
        <v>7000</v>
      </c>
    </row>
    <row r="234" spans="1:5" ht="12.75">
      <c r="A234" s="205"/>
      <c r="B234" s="208"/>
      <c r="C234" s="90" t="s">
        <v>198</v>
      </c>
      <c r="D234" s="106" t="s">
        <v>199</v>
      </c>
      <c r="E234" s="103">
        <v>100000</v>
      </c>
    </row>
    <row r="235" spans="1:5" ht="12.75">
      <c r="A235" s="205"/>
      <c r="B235" s="208"/>
      <c r="C235" s="90" t="s">
        <v>157</v>
      </c>
      <c r="D235" s="106" t="s">
        <v>158</v>
      </c>
      <c r="E235" s="103">
        <v>10000</v>
      </c>
    </row>
    <row r="236" spans="1:5" ht="12.75">
      <c r="A236" s="205"/>
      <c r="B236" s="208"/>
      <c r="C236" s="90" t="s">
        <v>213</v>
      </c>
      <c r="D236" s="106" t="s">
        <v>214</v>
      </c>
      <c r="E236" s="103">
        <v>1200</v>
      </c>
    </row>
    <row r="237" spans="1:5" ht="12.75">
      <c r="A237" s="205"/>
      <c r="B237" s="208"/>
      <c r="C237" s="90" t="s">
        <v>147</v>
      </c>
      <c r="D237" s="106" t="s">
        <v>186</v>
      </c>
      <c r="E237" s="103">
        <v>33160</v>
      </c>
    </row>
    <row r="238" spans="1:5" ht="12.75">
      <c r="A238" s="205"/>
      <c r="B238" s="208"/>
      <c r="C238" s="90" t="s">
        <v>200</v>
      </c>
      <c r="D238" s="106" t="s">
        <v>201</v>
      </c>
      <c r="E238" s="103">
        <v>800</v>
      </c>
    </row>
    <row r="239" spans="1:5" ht="12.75">
      <c r="A239" s="205"/>
      <c r="B239" s="208"/>
      <c r="C239" s="90" t="s">
        <v>292</v>
      </c>
      <c r="D239" s="106" t="s">
        <v>325</v>
      </c>
      <c r="E239" s="103">
        <v>1870</v>
      </c>
    </row>
    <row r="240" spans="1:5" ht="12.75">
      <c r="A240" s="205"/>
      <c r="B240" s="208"/>
      <c r="C240" s="90" t="s">
        <v>294</v>
      </c>
      <c r="D240" s="106" t="s">
        <v>326</v>
      </c>
      <c r="E240" s="103">
        <v>5000</v>
      </c>
    </row>
    <row r="241" spans="1:5" ht="12.75">
      <c r="A241" s="205"/>
      <c r="B241" s="208"/>
      <c r="C241" s="90" t="s">
        <v>311</v>
      </c>
      <c r="D241" s="106" t="s">
        <v>332</v>
      </c>
      <c r="E241" s="103">
        <v>2500</v>
      </c>
    </row>
    <row r="242" spans="1:5" ht="12.75">
      <c r="A242" s="205"/>
      <c r="B242" s="208"/>
      <c r="C242" s="90" t="s">
        <v>187</v>
      </c>
      <c r="D242" s="106" t="s">
        <v>188</v>
      </c>
      <c r="E242" s="103">
        <v>2340</v>
      </c>
    </row>
    <row r="243" spans="1:5" ht="12.75">
      <c r="A243" s="205"/>
      <c r="B243" s="208"/>
      <c r="C243" s="90" t="s">
        <v>202</v>
      </c>
      <c r="D243" s="106" t="s">
        <v>203</v>
      </c>
      <c r="E243" s="103">
        <v>2800</v>
      </c>
    </row>
    <row r="244" spans="1:5" ht="12.75">
      <c r="A244" s="205"/>
      <c r="B244" s="208"/>
      <c r="C244" s="90" t="s">
        <v>189</v>
      </c>
      <c r="D244" s="106" t="s">
        <v>190</v>
      </c>
      <c r="E244" s="103">
        <v>33730</v>
      </c>
    </row>
    <row r="245" spans="1:5" ht="12.75">
      <c r="A245" s="205"/>
      <c r="B245" s="146"/>
      <c r="C245" s="90" t="s">
        <v>296</v>
      </c>
      <c r="D245" s="106" t="s">
        <v>330</v>
      </c>
      <c r="E245" s="103">
        <v>3500</v>
      </c>
    </row>
    <row r="246" spans="1:5" ht="12.75">
      <c r="A246" s="205"/>
      <c r="B246" s="146"/>
      <c r="C246" s="90" t="s">
        <v>297</v>
      </c>
      <c r="D246" s="106" t="s">
        <v>331</v>
      </c>
      <c r="E246" s="103">
        <v>700</v>
      </c>
    </row>
    <row r="247" spans="1:5" ht="12.75">
      <c r="A247" s="205"/>
      <c r="B247" s="146"/>
      <c r="C247" s="90" t="s">
        <v>299</v>
      </c>
      <c r="D247" s="106" t="s">
        <v>324</v>
      </c>
      <c r="E247" s="103">
        <v>5000</v>
      </c>
    </row>
    <row r="248" spans="1:5" ht="12.75">
      <c r="A248" s="205"/>
      <c r="B248" s="146"/>
      <c r="C248" s="90" t="s">
        <v>150</v>
      </c>
      <c r="D248" s="106" t="s">
        <v>151</v>
      </c>
      <c r="E248" s="103">
        <v>150000</v>
      </c>
    </row>
    <row r="249" spans="1:5" ht="12.75">
      <c r="A249" s="205"/>
      <c r="B249" s="146"/>
      <c r="C249" s="90" t="s">
        <v>167</v>
      </c>
      <c r="D249" s="106" t="s">
        <v>168</v>
      </c>
      <c r="E249" s="103">
        <v>10000</v>
      </c>
    </row>
    <row r="250" spans="1:5" ht="12.75">
      <c r="A250" s="205"/>
      <c r="B250" s="207">
        <v>80110</v>
      </c>
      <c r="C250" s="85"/>
      <c r="D250" s="86" t="s">
        <v>100</v>
      </c>
      <c r="E250" s="87">
        <f>SUM(E251:E272)</f>
        <v>3518710</v>
      </c>
    </row>
    <row r="251" spans="1:5" ht="12.75">
      <c r="A251" s="205"/>
      <c r="B251" s="208"/>
      <c r="C251" s="90" t="s">
        <v>229</v>
      </c>
      <c r="D251" s="109" t="s">
        <v>230</v>
      </c>
      <c r="E251" s="103">
        <v>313200</v>
      </c>
    </row>
    <row r="252" spans="1:5" ht="12.75">
      <c r="A252" s="205"/>
      <c r="B252" s="208"/>
      <c r="C252" s="90" t="s">
        <v>195</v>
      </c>
      <c r="D252" s="106" t="s">
        <v>322</v>
      </c>
      <c r="E252" s="103">
        <v>4000</v>
      </c>
    </row>
    <row r="253" spans="1:5" ht="12.75">
      <c r="A253" s="205"/>
      <c r="B253" s="208"/>
      <c r="C253" s="90" t="s">
        <v>231</v>
      </c>
      <c r="D253" s="106" t="s">
        <v>232</v>
      </c>
      <c r="E253" s="103">
        <v>1560</v>
      </c>
    </row>
    <row r="254" spans="1:5" ht="12.75">
      <c r="A254" s="205"/>
      <c r="B254" s="208"/>
      <c r="C254" s="90" t="s">
        <v>176</v>
      </c>
      <c r="D254" s="106" t="s">
        <v>177</v>
      </c>
      <c r="E254" s="103">
        <f>573900+1379400+56200</f>
        <v>2009500</v>
      </c>
    </row>
    <row r="255" spans="1:5" ht="12.75">
      <c r="A255" s="205"/>
      <c r="B255" s="208"/>
      <c r="C255" s="90" t="s">
        <v>178</v>
      </c>
      <c r="D255" s="106" t="s">
        <v>179</v>
      </c>
      <c r="E255" s="103">
        <f>50150+102900</f>
        <v>153050</v>
      </c>
    </row>
    <row r="256" spans="1:5" ht="12.75">
      <c r="A256" s="205"/>
      <c r="B256" s="208"/>
      <c r="C256" s="90" t="s">
        <v>180</v>
      </c>
      <c r="D256" s="106" t="s">
        <v>181</v>
      </c>
      <c r="E256" s="103">
        <f>115155+245640</f>
        <v>360795</v>
      </c>
    </row>
    <row r="257" spans="1:5" ht="12.75">
      <c r="A257" s="205"/>
      <c r="B257" s="208"/>
      <c r="C257" s="90" t="s">
        <v>182</v>
      </c>
      <c r="D257" s="106" t="s">
        <v>183</v>
      </c>
      <c r="E257" s="103">
        <f>16645+35300</f>
        <v>51945</v>
      </c>
    </row>
    <row r="258" spans="1:5" ht="12.75">
      <c r="A258" s="205"/>
      <c r="B258" s="208"/>
      <c r="C258" s="90" t="s">
        <v>184</v>
      </c>
      <c r="D258" s="106" t="s">
        <v>185</v>
      </c>
      <c r="E258" s="103">
        <v>4000</v>
      </c>
    </row>
    <row r="259" spans="1:5" ht="12.75">
      <c r="A259" s="205"/>
      <c r="B259" s="208"/>
      <c r="C259" s="90" t="s">
        <v>155</v>
      </c>
      <c r="D259" s="106" t="s">
        <v>156</v>
      </c>
      <c r="E259" s="103">
        <f>16940+27000</f>
        <v>43940</v>
      </c>
    </row>
    <row r="260" spans="1:5" ht="12.75">
      <c r="A260" s="205"/>
      <c r="B260" s="208"/>
      <c r="C260" s="90" t="s">
        <v>235</v>
      </c>
      <c r="D260" s="106" t="s">
        <v>236</v>
      </c>
      <c r="E260" s="103">
        <f>16321+10000</f>
        <v>26321</v>
      </c>
    </row>
    <row r="261" spans="1:5" ht="12.75">
      <c r="A261" s="205"/>
      <c r="B261" s="208"/>
      <c r="C261" s="90" t="s">
        <v>198</v>
      </c>
      <c r="D261" s="106" t="s">
        <v>199</v>
      </c>
      <c r="E261" s="103">
        <v>93000</v>
      </c>
    </row>
    <row r="262" spans="1:5" ht="12.75">
      <c r="A262" s="205"/>
      <c r="B262" s="208"/>
      <c r="C262" s="90" t="s">
        <v>157</v>
      </c>
      <c r="D262" s="106" t="s">
        <v>158</v>
      </c>
      <c r="E262" s="103">
        <f>25000+81000</f>
        <v>106000</v>
      </c>
    </row>
    <row r="263" spans="1:5" ht="12.75">
      <c r="A263" s="205"/>
      <c r="B263" s="208"/>
      <c r="C263" s="90" t="s">
        <v>213</v>
      </c>
      <c r="D263" s="106" t="s">
        <v>214</v>
      </c>
      <c r="E263" s="103">
        <v>1200</v>
      </c>
    </row>
    <row r="264" spans="1:5" ht="12.75">
      <c r="A264" s="205"/>
      <c r="B264" s="208"/>
      <c r="C264" s="90" t="s">
        <v>147</v>
      </c>
      <c r="D264" s="106" t="s">
        <v>186</v>
      </c>
      <c r="E264" s="103">
        <f>12865+24600</f>
        <v>37465</v>
      </c>
    </row>
    <row r="265" spans="1:5" ht="12.75">
      <c r="A265" s="205"/>
      <c r="B265" s="208"/>
      <c r="C265" s="90" t="s">
        <v>200</v>
      </c>
      <c r="D265" s="106" t="s">
        <v>201</v>
      </c>
      <c r="E265" s="103">
        <v>3544</v>
      </c>
    </row>
    <row r="266" spans="1:5" ht="12.75">
      <c r="A266" s="205"/>
      <c r="B266" s="208"/>
      <c r="C266" s="90" t="s">
        <v>294</v>
      </c>
      <c r="D266" s="106" t="s">
        <v>326</v>
      </c>
      <c r="E266" s="103">
        <v>7000</v>
      </c>
    </row>
    <row r="267" spans="1:5" ht="12.75">
      <c r="A267" s="205"/>
      <c r="B267" s="208"/>
      <c r="C267" s="90" t="s">
        <v>187</v>
      </c>
      <c r="D267" s="106" t="s">
        <v>188</v>
      </c>
      <c r="E267" s="103">
        <v>2000</v>
      </c>
    </row>
    <row r="268" spans="1:5" ht="12.75">
      <c r="A268" s="205"/>
      <c r="B268" s="208"/>
      <c r="C268" s="90" t="s">
        <v>202</v>
      </c>
      <c r="D268" s="106" t="s">
        <v>203</v>
      </c>
      <c r="E268" s="103">
        <v>2200</v>
      </c>
    </row>
    <row r="269" spans="1:5" ht="12.75">
      <c r="A269" s="205"/>
      <c r="B269" s="208"/>
      <c r="C269" s="90" t="s">
        <v>189</v>
      </c>
      <c r="D269" s="106" t="s">
        <v>190</v>
      </c>
      <c r="E269" s="103">
        <f>30664+60326</f>
        <v>90990</v>
      </c>
    </row>
    <row r="270" spans="1:5" ht="12.75">
      <c r="A270" s="205"/>
      <c r="B270" s="146"/>
      <c r="C270" s="90" t="s">
        <v>297</v>
      </c>
      <c r="D270" s="106" t="s">
        <v>331</v>
      </c>
      <c r="E270" s="103">
        <v>4000</v>
      </c>
    </row>
    <row r="271" spans="1:5" ht="12.75">
      <c r="A271" s="205"/>
      <c r="B271" s="146"/>
      <c r="C271" s="90" t="s">
        <v>299</v>
      </c>
      <c r="D271" s="106" t="s">
        <v>324</v>
      </c>
      <c r="E271" s="103">
        <v>3000</v>
      </c>
    </row>
    <row r="272" spans="1:5" ht="12.75">
      <c r="A272" s="205"/>
      <c r="B272" s="146"/>
      <c r="C272" s="90" t="s">
        <v>150</v>
      </c>
      <c r="D272" s="106" t="s">
        <v>151</v>
      </c>
      <c r="E272" s="103">
        <v>200000</v>
      </c>
    </row>
    <row r="273" spans="1:5" ht="12.75">
      <c r="A273" s="205"/>
      <c r="B273" s="207">
        <v>80113</v>
      </c>
      <c r="C273" s="85"/>
      <c r="D273" s="86" t="s">
        <v>237</v>
      </c>
      <c r="E273" s="87">
        <f>E274</f>
        <v>85000</v>
      </c>
    </row>
    <row r="274" spans="1:5" ht="12.75">
      <c r="A274" s="205"/>
      <c r="B274" s="209"/>
      <c r="C274" s="90" t="s">
        <v>147</v>
      </c>
      <c r="D274" s="106" t="s">
        <v>186</v>
      </c>
      <c r="E274" s="103">
        <v>85000</v>
      </c>
    </row>
    <row r="275" spans="1:5" ht="12.75">
      <c r="A275" s="205"/>
      <c r="B275" s="207" t="s">
        <v>238</v>
      </c>
      <c r="C275" s="85"/>
      <c r="D275" s="86" t="s">
        <v>239</v>
      </c>
      <c r="E275" s="87">
        <f>E276+E277+E278</f>
        <v>2000</v>
      </c>
    </row>
    <row r="276" spans="1:5" ht="12.75">
      <c r="A276" s="205"/>
      <c r="B276" s="208"/>
      <c r="C276" s="90" t="s">
        <v>184</v>
      </c>
      <c r="D276" s="106" t="s">
        <v>185</v>
      </c>
      <c r="E276" s="103">
        <v>1000</v>
      </c>
    </row>
    <row r="277" spans="1:5" ht="12.75">
      <c r="A277" s="205"/>
      <c r="B277" s="208"/>
      <c r="C277" s="90" t="s">
        <v>147</v>
      </c>
      <c r="D277" s="106" t="s">
        <v>186</v>
      </c>
      <c r="E277" s="103">
        <v>500</v>
      </c>
    </row>
    <row r="278" spans="1:5" ht="12.75">
      <c r="A278" s="205"/>
      <c r="B278" s="152"/>
      <c r="C278" s="90" t="s">
        <v>297</v>
      </c>
      <c r="D278" s="106" t="s">
        <v>331</v>
      </c>
      <c r="E278" s="103">
        <v>500</v>
      </c>
    </row>
    <row r="279" spans="1:5" ht="12.75">
      <c r="A279" s="205"/>
      <c r="B279" s="207">
        <v>80146</v>
      </c>
      <c r="C279" s="85"/>
      <c r="D279" s="86" t="s">
        <v>240</v>
      </c>
      <c r="E279" s="87">
        <f>E280+E281+E282+E283+E284+E285</f>
        <v>41530</v>
      </c>
    </row>
    <row r="280" spans="1:5" ht="12.75">
      <c r="A280" s="205"/>
      <c r="B280" s="208"/>
      <c r="C280" s="90" t="s">
        <v>176</v>
      </c>
      <c r="D280" s="106" t="s">
        <v>177</v>
      </c>
      <c r="E280" s="103">
        <v>5650</v>
      </c>
    </row>
    <row r="281" spans="1:5" ht="12.75">
      <c r="A281" s="205"/>
      <c r="B281" s="208"/>
      <c r="C281" s="90" t="s">
        <v>180</v>
      </c>
      <c r="D281" s="106" t="s">
        <v>181</v>
      </c>
      <c r="E281" s="103">
        <v>990</v>
      </c>
    </row>
    <row r="282" spans="1:5" ht="12.75">
      <c r="A282" s="205"/>
      <c r="B282" s="208"/>
      <c r="C282" s="90" t="s">
        <v>182</v>
      </c>
      <c r="D282" s="106" t="s">
        <v>183</v>
      </c>
      <c r="E282" s="103">
        <v>140</v>
      </c>
    </row>
    <row r="283" spans="1:5" ht="12.75">
      <c r="A283" s="205"/>
      <c r="B283" s="208"/>
      <c r="C283" s="90" t="s">
        <v>147</v>
      </c>
      <c r="D283" s="106" t="s">
        <v>186</v>
      </c>
      <c r="E283" s="103">
        <f>12120+9840+8300</f>
        <v>30260</v>
      </c>
    </row>
    <row r="284" spans="1:5" ht="12.75">
      <c r="A284" s="205"/>
      <c r="B284" s="208"/>
      <c r="C284" s="90" t="s">
        <v>187</v>
      </c>
      <c r="D284" s="106" t="s">
        <v>188</v>
      </c>
      <c r="E284" s="103">
        <v>200</v>
      </c>
    </row>
    <row r="285" spans="1:5" ht="12.75">
      <c r="A285" s="205"/>
      <c r="B285" s="151"/>
      <c r="C285" s="90" t="s">
        <v>296</v>
      </c>
      <c r="D285" s="106" t="s">
        <v>330</v>
      </c>
      <c r="E285" s="103">
        <v>4290</v>
      </c>
    </row>
    <row r="286" spans="1:5" ht="12.75">
      <c r="A286" s="205"/>
      <c r="B286" s="207">
        <v>80195</v>
      </c>
      <c r="C286" s="85"/>
      <c r="D286" s="86" t="s">
        <v>103</v>
      </c>
      <c r="E286" s="87">
        <f>SUM(E287:E293)</f>
        <v>146100</v>
      </c>
    </row>
    <row r="287" spans="1:5" ht="12.75">
      <c r="A287" s="205"/>
      <c r="B287" s="208"/>
      <c r="C287" s="90" t="s">
        <v>176</v>
      </c>
      <c r="D287" s="106" t="s">
        <v>177</v>
      </c>
      <c r="E287" s="103">
        <f>41140</f>
        <v>41140</v>
      </c>
    </row>
    <row r="288" spans="1:5" ht="12.75">
      <c r="A288" s="205"/>
      <c r="B288" s="208"/>
      <c r="C288" s="90" t="s">
        <v>180</v>
      </c>
      <c r="D288" s="106" t="s">
        <v>181</v>
      </c>
      <c r="E288" s="103">
        <f>7180</f>
        <v>7180</v>
      </c>
    </row>
    <row r="289" spans="1:5" ht="12.75">
      <c r="A289" s="205"/>
      <c r="B289" s="208"/>
      <c r="C289" s="90" t="s">
        <v>182</v>
      </c>
      <c r="D289" s="106" t="s">
        <v>183</v>
      </c>
      <c r="E289" s="103">
        <f>1000</f>
        <v>1000</v>
      </c>
    </row>
    <row r="290" spans="1:5" ht="12.75">
      <c r="A290" s="205"/>
      <c r="B290" s="208"/>
      <c r="C290" s="90" t="s">
        <v>184</v>
      </c>
      <c r="D290" s="106" t="s">
        <v>185</v>
      </c>
      <c r="E290" s="103">
        <v>6000</v>
      </c>
    </row>
    <row r="291" spans="1:5" ht="12.75">
      <c r="A291" s="205"/>
      <c r="B291" s="208"/>
      <c r="C291" s="90" t="s">
        <v>155</v>
      </c>
      <c r="D291" s="106" t="s">
        <v>156</v>
      </c>
      <c r="E291" s="103">
        <f>10000+4500</f>
        <v>14500</v>
      </c>
    </row>
    <row r="292" spans="1:5" ht="12.75">
      <c r="A292" s="205"/>
      <c r="B292" s="208"/>
      <c r="C292" s="90" t="s">
        <v>147</v>
      </c>
      <c r="D292" s="106" t="s">
        <v>186</v>
      </c>
      <c r="E292" s="103">
        <f>16270</f>
        <v>16270</v>
      </c>
    </row>
    <row r="293" spans="1:5" ht="12.75">
      <c r="A293" s="206"/>
      <c r="B293" s="209"/>
      <c r="C293" s="90" t="s">
        <v>189</v>
      </c>
      <c r="D293" s="106" t="s">
        <v>190</v>
      </c>
      <c r="E293" s="103">
        <f>43873+9817+6320</f>
        <v>60010</v>
      </c>
    </row>
    <row r="294" spans="1:5" ht="12.75">
      <c r="A294" s="204">
        <v>851</v>
      </c>
      <c r="B294" s="80"/>
      <c r="C294" s="81"/>
      <c r="D294" s="82" t="s">
        <v>101</v>
      </c>
      <c r="E294" s="83">
        <f>E295+E298+E311</f>
        <v>290000</v>
      </c>
    </row>
    <row r="295" spans="1:5" ht="12.75">
      <c r="A295" s="205"/>
      <c r="B295" s="207" t="s">
        <v>241</v>
      </c>
      <c r="C295" s="85"/>
      <c r="D295" s="86" t="s">
        <v>242</v>
      </c>
      <c r="E295" s="87">
        <f>E296+E297</f>
        <v>10000</v>
      </c>
    </row>
    <row r="296" spans="1:5" ht="12.75">
      <c r="A296" s="205"/>
      <c r="B296" s="208"/>
      <c r="C296" s="90" t="s">
        <v>155</v>
      </c>
      <c r="D296" s="106" t="s">
        <v>156</v>
      </c>
      <c r="E296" s="103">
        <v>1000</v>
      </c>
    </row>
    <row r="297" spans="1:5" ht="12.75">
      <c r="A297" s="205"/>
      <c r="B297" s="209"/>
      <c r="C297" s="90" t="s">
        <v>147</v>
      </c>
      <c r="D297" s="106" t="s">
        <v>186</v>
      </c>
      <c r="E297" s="103">
        <v>9000</v>
      </c>
    </row>
    <row r="298" spans="1:5" ht="12.75">
      <c r="A298" s="205"/>
      <c r="B298" s="207">
        <v>85154</v>
      </c>
      <c r="C298" s="85"/>
      <c r="D298" s="86" t="s">
        <v>243</v>
      </c>
      <c r="E298" s="87">
        <f>SUM(E299:E310)</f>
        <v>130000</v>
      </c>
    </row>
    <row r="299" spans="1:5" ht="41.25" customHeight="1">
      <c r="A299" s="205"/>
      <c r="B299" s="208"/>
      <c r="C299" s="90" t="s">
        <v>244</v>
      </c>
      <c r="D299" s="125" t="s">
        <v>245</v>
      </c>
      <c r="E299" s="103">
        <v>10000</v>
      </c>
    </row>
    <row r="300" spans="1:5" ht="12.75">
      <c r="A300" s="205"/>
      <c r="B300" s="208"/>
      <c r="C300" s="90" t="s">
        <v>176</v>
      </c>
      <c r="D300" s="106" t="s">
        <v>177</v>
      </c>
      <c r="E300" s="103">
        <v>42500</v>
      </c>
    </row>
    <row r="301" spans="1:5" ht="12.75">
      <c r="A301" s="205"/>
      <c r="B301" s="208"/>
      <c r="C301" s="90" t="s">
        <v>178</v>
      </c>
      <c r="D301" s="106" t="s">
        <v>179</v>
      </c>
      <c r="E301" s="103">
        <v>3100</v>
      </c>
    </row>
    <row r="302" spans="1:5" ht="12.75">
      <c r="A302" s="205"/>
      <c r="B302" s="208"/>
      <c r="C302" s="90" t="s">
        <v>180</v>
      </c>
      <c r="D302" s="106" t="s">
        <v>181</v>
      </c>
      <c r="E302" s="103">
        <v>8670</v>
      </c>
    </row>
    <row r="303" spans="1:5" ht="12.75">
      <c r="A303" s="205"/>
      <c r="B303" s="208"/>
      <c r="C303" s="90" t="s">
        <v>182</v>
      </c>
      <c r="D303" s="106" t="s">
        <v>183</v>
      </c>
      <c r="E303" s="103">
        <v>1200</v>
      </c>
    </row>
    <row r="304" spans="1:5" ht="12.75">
      <c r="A304" s="205"/>
      <c r="B304" s="208"/>
      <c r="C304" s="90" t="s">
        <v>184</v>
      </c>
      <c r="D304" s="106" t="s">
        <v>185</v>
      </c>
      <c r="E304" s="103">
        <v>35000</v>
      </c>
    </row>
    <row r="305" spans="1:5" ht="12.75">
      <c r="A305" s="205"/>
      <c r="B305" s="208"/>
      <c r="C305" s="90" t="s">
        <v>155</v>
      </c>
      <c r="D305" s="106" t="s">
        <v>156</v>
      </c>
      <c r="E305" s="103">
        <v>6830</v>
      </c>
    </row>
    <row r="306" spans="1:5" ht="12.75">
      <c r="A306" s="205"/>
      <c r="B306" s="208"/>
      <c r="C306" s="90" t="s">
        <v>147</v>
      </c>
      <c r="D306" s="106" t="s">
        <v>186</v>
      </c>
      <c r="E306" s="103">
        <v>15000</v>
      </c>
    </row>
    <row r="307" spans="1:5" ht="12.75">
      <c r="A307" s="205"/>
      <c r="B307" s="208"/>
      <c r="C307" s="90" t="s">
        <v>294</v>
      </c>
      <c r="D307" s="106" t="s">
        <v>295</v>
      </c>
      <c r="E307" s="103">
        <v>5000</v>
      </c>
    </row>
    <row r="308" spans="1:5" ht="12.75">
      <c r="A308" s="205"/>
      <c r="B308" s="208"/>
      <c r="C308" s="90" t="s">
        <v>187</v>
      </c>
      <c r="D308" s="106" t="s">
        <v>188</v>
      </c>
      <c r="E308" s="103">
        <v>400</v>
      </c>
    </row>
    <row r="309" spans="1:5" ht="12.75">
      <c r="A309" s="205"/>
      <c r="B309" s="208"/>
      <c r="C309" s="90" t="s">
        <v>189</v>
      </c>
      <c r="D309" s="106" t="s">
        <v>190</v>
      </c>
      <c r="E309" s="103">
        <v>1300</v>
      </c>
    </row>
    <row r="310" spans="1:5" ht="12.75">
      <c r="A310" s="205"/>
      <c r="B310" s="151"/>
      <c r="C310" s="150" t="s">
        <v>297</v>
      </c>
      <c r="D310" s="106" t="s">
        <v>298</v>
      </c>
      <c r="E310" s="103">
        <v>1000</v>
      </c>
    </row>
    <row r="311" spans="1:5" ht="12.75">
      <c r="A311" s="205"/>
      <c r="B311" s="207" t="s">
        <v>102</v>
      </c>
      <c r="C311" s="85"/>
      <c r="D311" s="86" t="s">
        <v>103</v>
      </c>
      <c r="E311" s="87">
        <f>E312</f>
        <v>150000</v>
      </c>
    </row>
    <row r="312" spans="1:5" ht="18" customHeight="1">
      <c r="A312" s="206"/>
      <c r="B312" s="209"/>
      <c r="C312" s="90" t="s">
        <v>147</v>
      </c>
      <c r="D312" s="131" t="s">
        <v>186</v>
      </c>
      <c r="E312" s="103">
        <v>150000</v>
      </c>
    </row>
    <row r="313" spans="1:5" ht="12.75">
      <c r="A313" s="96">
        <v>852</v>
      </c>
      <c r="B313" s="80"/>
      <c r="C313" s="81"/>
      <c r="D313" s="82" t="s">
        <v>104</v>
      </c>
      <c r="E313" s="83">
        <f>E314+E316+E324+E326+E329+E331+E353+E356</f>
        <v>5530830</v>
      </c>
    </row>
    <row r="314" spans="1:5" ht="12.75">
      <c r="A314" s="132"/>
      <c r="B314" s="207" t="s">
        <v>246</v>
      </c>
      <c r="C314" s="85"/>
      <c r="D314" s="86" t="s">
        <v>247</v>
      </c>
      <c r="E314" s="87">
        <f>E315</f>
        <v>100000</v>
      </c>
    </row>
    <row r="315" spans="1:5" ht="12.75">
      <c r="A315" s="98"/>
      <c r="B315" s="209"/>
      <c r="C315" s="90" t="s">
        <v>290</v>
      </c>
      <c r="D315" s="106" t="s">
        <v>289</v>
      </c>
      <c r="E315" s="103">
        <v>100000</v>
      </c>
    </row>
    <row r="316" spans="1:5" ht="40.5" customHeight="1">
      <c r="A316" s="132"/>
      <c r="B316" s="207">
        <v>85212</v>
      </c>
      <c r="C316" s="85"/>
      <c r="D316" s="133" t="s">
        <v>249</v>
      </c>
      <c r="E316" s="87">
        <f>E317+E318+E319+E320+E321+E322+F318+F319+E323</f>
        <v>2500000</v>
      </c>
    </row>
    <row r="317" spans="1:5" ht="12.75">
      <c r="A317" s="98"/>
      <c r="B317" s="208"/>
      <c r="C317" s="90" t="s">
        <v>248</v>
      </c>
      <c r="D317" s="106" t="s">
        <v>250</v>
      </c>
      <c r="E317" s="103">
        <v>2397060</v>
      </c>
    </row>
    <row r="318" spans="1:5" ht="12.75">
      <c r="A318" s="98"/>
      <c r="B318" s="208"/>
      <c r="C318" s="90" t="s">
        <v>176</v>
      </c>
      <c r="D318" s="106" t="s">
        <v>177</v>
      </c>
      <c r="E318" s="103">
        <v>45100</v>
      </c>
    </row>
    <row r="319" spans="1:5" ht="12.75">
      <c r="A319" s="98"/>
      <c r="B319" s="208"/>
      <c r="C319" s="90" t="s">
        <v>178</v>
      </c>
      <c r="D319" s="106" t="s">
        <v>179</v>
      </c>
      <c r="E319" s="103">
        <v>2900</v>
      </c>
    </row>
    <row r="320" spans="1:5" ht="12.75">
      <c r="A320" s="98"/>
      <c r="B320" s="208"/>
      <c r="C320" s="90" t="s">
        <v>180</v>
      </c>
      <c r="D320" s="106" t="s">
        <v>181</v>
      </c>
      <c r="E320" s="103">
        <v>47760</v>
      </c>
    </row>
    <row r="321" spans="1:5" ht="12.75">
      <c r="A321" s="98"/>
      <c r="B321" s="208"/>
      <c r="C321" s="90" t="s">
        <v>182</v>
      </c>
      <c r="D321" s="106" t="s">
        <v>183</v>
      </c>
      <c r="E321" s="103">
        <v>1180</v>
      </c>
    </row>
    <row r="322" spans="1:5" ht="12.75">
      <c r="A322" s="98"/>
      <c r="B322" s="208"/>
      <c r="C322" s="90" t="s">
        <v>184</v>
      </c>
      <c r="D322" s="106" t="s">
        <v>291</v>
      </c>
      <c r="E322" s="103">
        <v>2500</v>
      </c>
    </row>
    <row r="323" spans="1:5" ht="15" customHeight="1">
      <c r="A323" s="98"/>
      <c r="B323" s="208"/>
      <c r="C323" s="90" t="s">
        <v>147</v>
      </c>
      <c r="D323" s="131" t="s">
        <v>186</v>
      </c>
      <c r="E323" s="103">
        <v>3500</v>
      </c>
    </row>
    <row r="324" spans="1:5" ht="44.25" customHeight="1">
      <c r="A324" s="132"/>
      <c r="B324" s="207">
        <v>85213</v>
      </c>
      <c r="C324" s="85"/>
      <c r="D324" s="133" t="s">
        <v>251</v>
      </c>
      <c r="E324" s="87">
        <f>E325</f>
        <v>40000</v>
      </c>
    </row>
    <row r="325" spans="1:5" ht="15.75" customHeight="1">
      <c r="A325" s="98"/>
      <c r="B325" s="209"/>
      <c r="C325" s="90" t="s">
        <v>252</v>
      </c>
      <c r="D325" s="125" t="s">
        <v>253</v>
      </c>
      <c r="E325" s="103">
        <v>40000</v>
      </c>
    </row>
    <row r="326" spans="1:5" ht="28.5" customHeight="1">
      <c r="A326" s="132"/>
      <c r="B326" s="210" t="s">
        <v>109</v>
      </c>
      <c r="C326" s="134"/>
      <c r="D326" s="135" t="s">
        <v>254</v>
      </c>
      <c r="E326" s="128">
        <f>E327+E328</f>
        <v>1074980</v>
      </c>
    </row>
    <row r="327" spans="1:5" ht="12.75">
      <c r="A327" s="98"/>
      <c r="B327" s="211"/>
      <c r="C327" s="90" t="s">
        <v>248</v>
      </c>
      <c r="D327" s="106" t="s">
        <v>250</v>
      </c>
      <c r="E327" s="129">
        <v>1070000</v>
      </c>
    </row>
    <row r="328" spans="1:5" ht="15.75" customHeight="1">
      <c r="A328" s="98"/>
      <c r="B328" s="212"/>
      <c r="C328" s="107" t="s">
        <v>147</v>
      </c>
      <c r="D328" s="131" t="s">
        <v>186</v>
      </c>
      <c r="E328" s="129">
        <v>4980</v>
      </c>
    </row>
    <row r="329" spans="1:5" ht="12.75">
      <c r="A329" s="132"/>
      <c r="B329" s="207">
        <v>85215</v>
      </c>
      <c r="C329" s="85"/>
      <c r="D329" s="86" t="s">
        <v>255</v>
      </c>
      <c r="E329" s="87">
        <f>E330</f>
        <v>350000</v>
      </c>
    </row>
    <row r="330" spans="1:5" ht="12.75">
      <c r="A330" s="98"/>
      <c r="B330" s="209"/>
      <c r="C330" s="90" t="s">
        <v>248</v>
      </c>
      <c r="D330" s="106" t="s">
        <v>250</v>
      </c>
      <c r="E330" s="103">
        <v>350000</v>
      </c>
    </row>
    <row r="331" spans="1:5" ht="12.75">
      <c r="A331" s="132"/>
      <c r="B331" s="207">
        <v>85219</v>
      </c>
      <c r="C331" s="85"/>
      <c r="D331" s="86" t="s">
        <v>114</v>
      </c>
      <c r="E331" s="87">
        <f>SUM(E332:E352)</f>
        <v>1159950</v>
      </c>
    </row>
    <row r="332" spans="1:5" ht="12.75">
      <c r="A332" s="98"/>
      <c r="B332" s="208"/>
      <c r="C332" s="90" t="s">
        <v>195</v>
      </c>
      <c r="D332" s="106" t="s">
        <v>322</v>
      </c>
      <c r="E332" s="103">
        <v>3400</v>
      </c>
    </row>
    <row r="333" spans="1:5" ht="12.75">
      <c r="A333" s="98"/>
      <c r="B333" s="208"/>
      <c r="C333" s="90" t="s">
        <v>176</v>
      </c>
      <c r="D333" s="106" t="s">
        <v>177</v>
      </c>
      <c r="E333" s="103">
        <v>596540</v>
      </c>
    </row>
    <row r="334" spans="1:5" ht="12.75">
      <c r="A334" s="98"/>
      <c r="B334" s="208"/>
      <c r="C334" s="90" t="s">
        <v>178</v>
      </c>
      <c r="D334" s="106" t="s">
        <v>179</v>
      </c>
      <c r="E334" s="103">
        <v>44600</v>
      </c>
    </row>
    <row r="335" spans="1:5" ht="12.75">
      <c r="A335" s="98"/>
      <c r="B335" s="208"/>
      <c r="C335" s="90" t="s">
        <v>180</v>
      </c>
      <c r="D335" s="106" t="s">
        <v>181</v>
      </c>
      <c r="E335" s="103">
        <v>112300</v>
      </c>
    </row>
    <row r="336" spans="1:5" ht="12.75">
      <c r="A336" s="98"/>
      <c r="B336" s="208"/>
      <c r="C336" s="90" t="s">
        <v>182</v>
      </c>
      <c r="D336" s="106" t="s">
        <v>183</v>
      </c>
      <c r="E336" s="103">
        <v>15710</v>
      </c>
    </row>
    <row r="337" spans="1:5" ht="12.75">
      <c r="A337" s="98"/>
      <c r="B337" s="208"/>
      <c r="C337" s="90" t="s">
        <v>184</v>
      </c>
      <c r="D337" s="106" t="s">
        <v>185</v>
      </c>
      <c r="E337" s="103">
        <v>7000</v>
      </c>
    </row>
    <row r="338" spans="1:5" ht="12.75">
      <c r="A338" s="98"/>
      <c r="B338" s="208"/>
      <c r="C338" s="90" t="s">
        <v>155</v>
      </c>
      <c r="D338" s="106" t="s">
        <v>156</v>
      </c>
      <c r="E338" s="103">
        <v>21500</v>
      </c>
    </row>
    <row r="339" spans="1:5" ht="12.75">
      <c r="A339" s="98"/>
      <c r="B339" s="208"/>
      <c r="C339" s="90" t="s">
        <v>198</v>
      </c>
      <c r="D339" s="106" t="s">
        <v>199</v>
      </c>
      <c r="E339" s="103">
        <v>8000</v>
      </c>
    </row>
    <row r="340" spans="1:5" ht="12.75">
      <c r="A340" s="98"/>
      <c r="B340" s="208"/>
      <c r="C340" s="90" t="s">
        <v>157</v>
      </c>
      <c r="D340" s="106" t="s">
        <v>158</v>
      </c>
      <c r="E340" s="103">
        <v>2500</v>
      </c>
    </row>
    <row r="341" spans="1:5" ht="15" customHeight="1">
      <c r="A341" s="98"/>
      <c r="B341" s="208"/>
      <c r="C341" s="90" t="s">
        <v>147</v>
      </c>
      <c r="D341" s="131" t="s">
        <v>186</v>
      </c>
      <c r="E341" s="103">
        <v>31000</v>
      </c>
    </row>
    <row r="342" spans="1:5" ht="12.75">
      <c r="A342" s="98"/>
      <c r="B342" s="208"/>
      <c r="C342" s="90" t="s">
        <v>200</v>
      </c>
      <c r="D342" s="106" t="s">
        <v>201</v>
      </c>
      <c r="E342" s="103">
        <v>2500</v>
      </c>
    </row>
    <row r="343" spans="1:5" ht="12.75">
      <c r="A343" s="98"/>
      <c r="B343" s="208"/>
      <c r="C343" s="90" t="s">
        <v>292</v>
      </c>
      <c r="D343" s="106" t="s">
        <v>293</v>
      </c>
      <c r="E343" s="103">
        <v>1200</v>
      </c>
    </row>
    <row r="344" spans="1:5" ht="12.75">
      <c r="A344" s="98"/>
      <c r="B344" s="208"/>
      <c r="C344" s="90" t="s">
        <v>294</v>
      </c>
      <c r="D344" s="106" t="s">
        <v>295</v>
      </c>
      <c r="E344" s="103">
        <v>14000</v>
      </c>
    </row>
    <row r="345" spans="1:5" ht="12.75">
      <c r="A345" s="98"/>
      <c r="B345" s="208"/>
      <c r="C345" s="90" t="s">
        <v>187</v>
      </c>
      <c r="D345" s="106" t="s">
        <v>188</v>
      </c>
      <c r="E345" s="103">
        <v>15000</v>
      </c>
    </row>
    <row r="346" spans="1:5" ht="12.75">
      <c r="A346" s="98"/>
      <c r="B346" s="208"/>
      <c r="C346" s="90" t="s">
        <v>202</v>
      </c>
      <c r="D346" s="106" t="s">
        <v>203</v>
      </c>
      <c r="E346" s="103">
        <v>2000</v>
      </c>
    </row>
    <row r="347" spans="1:5" ht="12.75">
      <c r="A347" s="98"/>
      <c r="B347" s="208"/>
      <c r="C347" s="90" t="s">
        <v>189</v>
      </c>
      <c r="D347" s="106" t="s">
        <v>190</v>
      </c>
      <c r="E347" s="103">
        <v>14700</v>
      </c>
    </row>
    <row r="348" spans="1:5" ht="12.75">
      <c r="A348" s="98"/>
      <c r="B348" s="208"/>
      <c r="C348" s="90" t="s">
        <v>296</v>
      </c>
      <c r="D348" s="106" t="s">
        <v>300</v>
      </c>
      <c r="E348" s="103">
        <v>5000</v>
      </c>
    </row>
    <row r="349" spans="1:5" ht="12.75">
      <c r="A349" s="98"/>
      <c r="B349" s="208"/>
      <c r="C349" s="90" t="s">
        <v>297</v>
      </c>
      <c r="D349" s="106" t="s">
        <v>298</v>
      </c>
      <c r="E349" s="103">
        <v>5000</v>
      </c>
    </row>
    <row r="350" spans="1:5" ht="12.75">
      <c r="A350" s="98"/>
      <c r="B350" s="208"/>
      <c r="C350" s="90" t="s">
        <v>299</v>
      </c>
      <c r="D350" s="106" t="s">
        <v>301</v>
      </c>
      <c r="E350" s="103">
        <v>3000</v>
      </c>
    </row>
    <row r="351" spans="1:5" ht="12.75">
      <c r="A351" s="98"/>
      <c r="B351" s="208"/>
      <c r="C351" s="90" t="s">
        <v>150</v>
      </c>
      <c r="D351" s="106" t="s">
        <v>151</v>
      </c>
      <c r="E351" s="103">
        <v>250000</v>
      </c>
    </row>
    <row r="352" spans="1:5" ht="12.75">
      <c r="A352" s="98"/>
      <c r="B352" s="209"/>
      <c r="C352" s="90" t="s">
        <v>167</v>
      </c>
      <c r="D352" s="106" t="s">
        <v>168</v>
      </c>
      <c r="E352" s="103">
        <v>5000</v>
      </c>
    </row>
    <row r="353" spans="1:5" ht="12.75">
      <c r="A353" s="132"/>
      <c r="B353" s="207" t="s">
        <v>115</v>
      </c>
      <c r="C353" s="85"/>
      <c r="D353" s="86" t="s">
        <v>256</v>
      </c>
      <c r="E353" s="87">
        <f>E354+E355</f>
        <v>191900</v>
      </c>
    </row>
    <row r="354" spans="1:5" ht="12.75">
      <c r="A354" s="98"/>
      <c r="B354" s="208"/>
      <c r="C354" s="90" t="s">
        <v>248</v>
      </c>
      <c r="D354" s="106" t="s">
        <v>250</v>
      </c>
      <c r="E354" s="103">
        <v>155000</v>
      </c>
    </row>
    <row r="355" spans="1:5" ht="12.75">
      <c r="A355" s="98"/>
      <c r="B355" s="209"/>
      <c r="C355" s="90" t="s">
        <v>184</v>
      </c>
      <c r="D355" s="106" t="s">
        <v>185</v>
      </c>
      <c r="E355" s="103">
        <v>36900</v>
      </c>
    </row>
    <row r="356" spans="1:5" ht="12.75">
      <c r="A356" s="132"/>
      <c r="B356" s="207">
        <v>85295</v>
      </c>
      <c r="C356" s="85"/>
      <c r="D356" s="86" t="s">
        <v>103</v>
      </c>
      <c r="E356" s="87">
        <f>E357</f>
        <v>114000</v>
      </c>
    </row>
    <row r="357" spans="1:5" ht="12.75">
      <c r="A357" s="112"/>
      <c r="B357" s="209"/>
      <c r="C357" s="90" t="s">
        <v>248</v>
      </c>
      <c r="D357" s="106" t="s">
        <v>250</v>
      </c>
      <c r="E357" s="103">
        <f>22000+92000</f>
        <v>114000</v>
      </c>
    </row>
    <row r="358" spans="1:5" ht="12.75">
      <c r="A358" s="213">
        <v>853</v>
      </c>
      <c r="B358" s="80"/>
      <c r="C358" s="81"/>
      <c r="D358" s="82" t="s">
        <v>131</v>
      </c>
      <c r="E358" s="83">
        <f>E359</f>
        <v>187425</v>
      </c>
    </row>
    <row r="359" spans="1:5" ht="12.75">
      <c r="A359" s="214"/>
      <c r="B359" s="207" t="s">
        <v>132</v>
      </c>
      <c r="C359" s="99"/>
      <c r="D359" s="86" t="s">
        <v>103</v>
      </c>
      <c r="E359" s="130">
        <f>E360+E361+E362+E364+E365+E366+E363+E367+E368+E369+E370+E371+E372+E373+E374</f>
        <v>187425</v>
      </c>
    </row>
    <row r="360" spans="1:5" ht="12.75">
      <c r="A360" s="214"/>
      <c r="B360" s="208"/>
      <c r="C360" s="136" t="s">
        <v>155</v>
      </c>
      <c r="D360" s="106" t="s">
        <v>156</v>
      </c>
      <c r="E360" s="114">
        <v>5500</v>
      </c>
    </row>
    <row r="361" spans="1:5" ht="14.25" customHeight="1">
      <c r="A361" s="214"/>
      <c r="B361" s="208"/>
      <c r="C361" s="136" t="s">
        <v>147</v>
      </c>
      <c r="D361" s="131" t="s">
        <v>186</v>
      </c>
      <c r="E361" s="114">
        <v>2000</v>
      </c>
    </row>
    <row r="362" spans="1:5" ht="12.75">
      <c r="A362" s="214"/>
      <c r="B362" s="208"/>
      <c r="C362" s="136" t="s">
        <v>200</v>
      </c>
      <c r="D362" s="106" t="s">
        <v>201</v>
      </c>
      <c r="E362" s="114">
        <v>6000</v>
      </c>
    </row>
    <row r="363" spans="1:5" ht="12.75">
      <c r="A363" s="214"/>
      <c r="B363" s="208"/>
      <c r="C363" s="136" t="s">
        <v>294</v>
      </c>
      <c r="D363" s="106" t="s">
        <v>295</v>
      </c>
      <c r="E363" s="114">
        <v>6000</v>
      </c>
    </row>
    <row r="364" spans="1:5" ht="12.75">
      <c r="A364" s="215"/>
      <c r="B364" s="208"/>
      <c r="C364" s="90" t="s">
        <v>202</v>
      </c>
      <c r="D364" s="106" t="s">
        <v>203</v>
      </c>
      <c r="E364" s="119">
        <v>1500</v>
      </c>
    </row>
    <row r="365" spans="1:5" ht="12.75">
      <c r="A365" s="93"/>
      <c r="B365" s="159"/>
      <c r="C365" s="104" t="s">
        <v>297</v>
      </c>
      <c r="D365" s="106" t="s">
        <v>298</v>
      </c>
      <c r="E365" s="114">
        <v>1000</v>
      </c>
    </row>
    <row r="366" spans="1:5" ht="12.75">
      <c r="A366" s="93"/>
      <c r="B366" s="159"/>
      <c r="C366" s="90" t="s">
        <v>299</v>
      </c>
      <c r="D366" s="106" t="s">
        <v>301</v>
      </c>
      <c r="E366" s="114">
        <v>500</v>
      </c>
    </row>
    <row r="367" spans="1:5" ht="12.75">
      <c r="A367" s="93"/>
      <c r="B367" s="159"/>
      <c r="C367" s="104" t="s">
        <v>314</v>
      </c>
      <c r="D367" s="106" t="s">
        <v>177</v>
      </c>
      <c r="E367" s="114">
        <v>30096</v>
      </c>
    </row>
    <row r="368" spans="1:5" ht="12.75">
      <c r="A368" s="93"/>
      <c r="B368" s="157"/>
      <c r="C368" s="104" t="s">
        <v>315</v>
      </c>
      <c r="D368" s="106" t="s">
        <v>181</v>
      </c>
      <c r="E368" s="114">
        <v>5173</v>
      </c>
    </row>
    <row r="369" spans="1:5" ht="12.75">
      <c r="A369" s="93"/>
      <c r="B369" s="157"/>
      <c r="C369" s="104" t="s">
        <v>316</v>
      </c>
      <c r="D369" s="106" t="s">
        <v>183</v>
      </c>
      <c r="E369" s="114">
        <v>731</v>
      </c>
    </row>
    <row r="370" spans="1:5" ht="12.75">
      <c r="A370" s="93"/>
      <c r="B370" s="157"/>
      <c r="C370" s="104" t="s">
        <v>317</v>
      </c>
      <c r="D370" s="106" t="s">
        <v>185</v>
      </c>
      <c r="E370" s="114">
        <v>12700</v>
      </c>
    </row>
    <row r="371" spans="1:5" ht="12.75">
      <c r="A371" s="93"/>
      <c r="B371" s="157"/>
      <c r="C371" s="104" t="s">
        <v>318</v>
      </c>
      <c r="D371" s="106" t="s">
        <v>156</v>
      </c>
      <c r="E371" s="114">
        <f>7192+5728</f>
        <v>12920</v>
      </c>
    </row>
    <row r="372" spans="1:5" ht="12.75">
      <c r="A372" s="93"/>
      <c r="B372" s="157"/>
      <c r="C372" s="104" t="s">
        <v>319</v>
      </c>
      <c r="D372" s="106" t="s">
        <v>298</v>
      </c>
      <c r="E372" s="114">
        <v>500</v>
      </c>
    </row>
    <row r="373" spans="1:5" ht="12.75">
      <c r="A373" s="93"/>
      <c r="B373" s="157"/>
      <c r="C373" s="104" t="s">
        <v>320</v>
      </c>
      <c r="D373" s="131" t="s">
        <v>186</v>
      </c>
      <c r="E373" s="114">
        <f>720+99685</f>
        <v>100405</v>
      </c>
    </row>
    <row r="374" spans="1:5" ht="12.75">
      <c r="A374" s="93"/>
      <c r="B374" s="157"/>
      <c r="C374" s="104" t="s">
        <v>321</v>
      </c>
      <c r="D374" s="106" t="s">
        <v>295</v>
      </c>
      <c r="E374" s="114">
        <v>2400</v>
      </c>
    </row>
    <row r="375" spans="1:5" ht="12.75">
      <c r="A375" s="204">
        <v>854</v>
      </c>
      <c r="B375" s="80"/>
      <c r="C375" s="81"/>
      <c r="D375" s="82" t="s">
        <v>257</v>
      </c>
      <c r="E375" s="83">
        <f>E376+E382+E392+E394</f>
        <v>326320</v>
      </c>
    </row>
    <row r="376" spans="1:5" ht="12.75">
      <c r="A376" s="205"/>
      <c r="B376" s="207" t="s">
        <v>258</v>
      </c>
      <c r="C376" s="85"/>
      <c r="D376" s="86" t="s">
        <v>259</v>
      </c>
      <c r="E376" s="87">
        <f>E377+E378+E379+E380+E381</f>
        <v>252320</v>
      </c>
    </row>
    <row r="377" spans="1:5" ht="12.75">
      <c r="A377" s="205"/>
      <c r="B377" s="208"/>
      <c r="C377" s="90" t="s">
        <v>176</v>
      </c>
      <c r="D377" s="106" t="s">
        <v>177</v>
      </c>
      <c r="E377" s="103">
        <f>87990+53510+47400</f>
        <v>188900</v>
      </c>
    </row>
    <row r="378" spans="1:5" ht="12.75">
      <c r="A378" s="205"/>
      <c r="B378" s="208"/>
      <c r="C378" s="90" t="s">
        <v>178</v>
      </c>
      <c r="D378" s="106" t="s">
        <v>179</v>
      </c>
      <c r="E378" s="103">
        <f>4610+4100+3920</f>
        <v>12630</v>
      </c>
    </row>
    <row r="379" spans="1:5" ht="12.75">
      <c r="A379" s="205"/>
      <c r="B379" s="208"/>
      <c r="C379" s="90" t="s">
        <v>180</v>
      </c>
      <c r="D379" s="106" t="s">
        <v>181</v>
      </c>
      <c r="E379" s="103">
        <f>15600+10000+8953</f>
        <v>34553</v>
      </c>
    </row>
    <row r="380" spans="1:5" ht="12.75">
      <c r="A380" s="205"/>
      <c r="B380" s="208"/>
      <c r="C380" s="90" t="s">
        <v>182</v>
      </c>
      <c r="D380" s="106" t="s">
        <v>183</v>
      </c>
      <c r="E380" s="103">
        <f>2300+1410+1257</f>
        <v>4967</v>
      </c>
    </row>
    <row r="381" spans="1:5" ht="12.75">
      <c r="A381" s="205"/>
      <c r="B381" s="209"/>
      <c r="C381" s="90" t="s">
        <v>189</v>
      </c>
      <c r="D381" s="106" t="s">
        <v>190</v>
      </c>
      <c r="E381" s="103">
        <f>4830+3220+3220</f>
        <v>11270</v>
      </c>
    </row>
    <row r="382" spans="1:5" ht="12.75">
      <c r="A382" s="205"/>
      <c r="B382" s="207" t="s">
        <v>260</v>
      </c>
      <c r="C382" s="85"/>
      <c r="D382" s="86" t="s">
        <v>261</v>
      </c>
      <c r="E382" s="87">
        <f>E385+E386+E387+E388+E389+E383+E384+E390+E391</f>
        <v>65000</v>
      </c>
    </row>
    <row r="383" spans="1:5" ht="15.75" customHeight="1">
      <c r="A383" s="205"/>
      <c r="B383" s="208"/>
      <c r="C383" s="90" t="s">
        <v>180</v>
      </c>
      <c r="D383" s="149" t="s">
        <v>181</v>
      </c>
      <c r="E383" s="103">
        <v>2280</v>
      </c>
    </row>
    <row r="384" spans="1:5" ht="18" customHeight="1">
      <c r="A384" s="205"/>
      <c r="B384" s="208"/>
      <c r="C384" s="90" t="s">
        <v>182</v>
      </c>
      <c r="D384" s="149" t="s">
        <v>302</v>
      </c>
      <c r="E384" s="103">
        <v>320</v>
      </c>
    </row>
    <row r="385" spans="1:5" ht="12.75">
      <c r="A385" s="205"/>
      <c r="B385" s="208"/>
      <c r="C385" s="90" t="s">
        <v>184</v>
      </c>
      <c r="D385" s="137" t="s">
        <v>185</v>
      </c>
      <c r="E385" s="103">
        <v>15400</v>
      </c>
    </row>
    <row r="386" spans="1:5" ht="12.75">
      <c r="A386" s="205"/>
      <c r="B386" s="208"/>
      <c r="C386" s="90" t="s">
        <v>155</v>
      </c>
      <c r="D386" s="106" t="s">
        <v>156</v>
      </c>
      <c r="E386" s="103">
        <v>5000</v>
      </c>
    </row>
    <row r="387" spans="1:5" ht="12.75">
      <c r="A387" s="205"/>
      <c r="B387" s="208"/>
      <c r="C387" s="90" t="s">
        <v>233</v>
      </c>
      <c r="D387" s="106" t="s">
        <v>234</v>
      </c>
      <c r="E387" s="103">
        <v>10000</v>
      </c>
    </row>
    <row r="388" spans="1:5" ht="12.75">
      <c r="A388" s="205"/>
      <c r="B388" s="208"/>
      <c r="C388" s="90" t="s">
        <v>198</v>
      </c>
      <c r="D388" s="106" t="s">
        <v>199</v>
      </c>
      <c r="E388" s="103">
        <v>9000</v>
      </c>
    </row>
    <row r="389" spans="1:5" ht="16.5" customHeight="1">
      <c r="A389" s="205"/>
      <c r="B389" s="208"/>
      <c r="C389" s="90" t="s">
        <v>147</v>
      </c>
      <c r="D389" s="131" t="s">
        <v>186</v>
      </c>
      <c r="E389" s="103">
        <v>17000</v>
      </c>
    </row>
    <row r="390" spans="1:5" ht="16.5" customHeight="1">
      <c r="A390" s="205"/>
      <c r="B390" s="152"/>
      <c r="C390" s="150" t="s">
        <v>292</v>
      </c>
      <c r="D390" s="106" t="s">
        <v>293</v>
      </c>
      <c r="E390" s="103">
        <v>5000</v>
      </c>
    </row>
    <row r="391" spans="1:5" ht="16.5" customHeight="1">
      <c r="A391" s="205"/>
      <c r="B391" s="151"/>
      <c r="C391" s="150" t="s">
        <v>297</v>
      </c>
      <c r="D391" s="106" t="s">
        <v>298</v>
      </c>
      <c r="E391" s="103">
        <v>1000</v>
      </c>
    </row>
    <row r="392" spans="1:5" ht="40.5" customHeight="1">
      <c r="A392" s="205"/>
      <c r="B392" s="207" t="s">
        <v>262</v>
      </c>
      <c r="C392" s="85"/>
      <c r="D392" s="135" t="s">
        <v>263</v>
      </c>
      <c r="E392" s="87">
        <f>E393</f>
        <v>7000</v>
      </c>
    </row>
    <row r="393" spans="1:5" ht="32.25" customHeight="1">
      <c r="A393" s="205"/>
      <c r="B393" s="209"/>
      <c r="C393" s="121" t="s">
        <v>244</v>
      </c>
      <c r="D393" s="125" t="s">
        <v>245</v>
      </c>
      <c r="E393" s="103">
        <v>7000</v>
      </c>
    </row>
    <row r="394" spans="1:5" ht="19.5" customHeight="1">
      <c r="A394" s="205"/>
      <c r="B394" s="207" t="s">
        <v>264</v>
      </c>
      <c r="C394" s="85"/>
      <c r="D394" s="135" t="s">
        <v>265</v>
      </c>
      <c r="E394" s="87">
        <f>E395+E396</f>
        <v>2000</v>
      </c>
    </row>
    <row r="395" spans="1:5" ht="17.25" customHeight="1">
      <c r="A395" s="205"/>
      <c r="B395" s="208"/>
      <c r="C395" s="90" t="s">
        <v>231</v>
      </c>
      <c r="D395" s="125" t="s">
        <v>266</v>
      </c>
      <c r="E395" s="103">
        <v>1600</v>
      </c>
    </row>
    <row r="396" spans="1:5" ht="17.25" customHeight="1">
      <c r="A396" s="98"/>
      <c r="B396" s="151"/>
      <c r="C396" s="153" t="s">
        <v>313</v>
      </c>
      <c r="D396" s="91" t="s">
        <v>333</v>
      </c>
      <c r="E396" s="92">
        <v>400</v>
      </c>
    </row>
    <row r="397" spans="1:5" ht="12.75">
      <c r="A397" s="204">
        <v>900</v>
      </c>
      <c r="B397" s="80"/>
      <c r="C397" s="81"/>
      <c r="D397" s="82" t="s">
        <v>118</v>
      </c>
      <c r="E397" s="83">
        <f>E398+E400+E403+E406+E410+E412+E415+E419</f>
        <v>4908300</v>
      </c>
    </row>
    <row r="398" spans="1:5" ht="12.75">
      <c r="A398" s="205"/>
      <c r="B398" s="207" t="s">
        <v>119</v>
      </c>
      <c r="C398" s="85"/>
      <c r="D398" s="86" t="s">
        <v>120</v>
      </c>
      <c r="E398" s="87">
        <f>E399</f>
        <v>2800000</v>
      </c>
    </row>
    <row r="399" spans="1:5" ht="12.75">
      <c r="A399" s="205"/>
      <c r="B399" s="209"/>
      <c r="C399" s="90" t="s">
        <v>150</v>
      </c>
      <c r="D399" s="106" t="s">
        <v>151</v>
      </c>
      <c r="E399" s="103">
        <v>2800000</v>
      </c>
    </row>
    <row r="400" spans="1:5" ht="12.75">
      <c r="A400" s="205"/>
      <c r="B400" s="207" t="s">
        <v>267</v>
      </c>
      <c r="C400" s="85"/>
      <c r="D400" s="86" t="s">
        <v>268</v>
      </c>
      <c r="E400" s="87">
        <f>E402+E401</f>
        <v>220000</v>
      </c>
    </row>
    <row r="401" spans="1:5" ht="12.75">
      <c r="A401" s="205"/>
      <c r="B401" s="208"/>
      <c r="C401" s="161" t="s">
        <v>155</v>
      </c>
      <c r="D401" s="106" t="s">
        <v>156</v>
      </c>
      <c r="E401" s="160">
        <v>10000</v>
      </c>
    </row>
    <row r="402" spans="1:5" ht="12.75">
      <c r="A402" s="205"/>
      <c r="B402" s="209"/>
      <c r="C402" s="90" t="s">
        <v>147</v>
      </c>
      <c r="D402" s="106" t="s">
        <v>186</v>
      </c>
      <c r="E402" s="103">
        <v>210000</v>
      </c>
    </row>
    <row r="403" spans="1:5" ht="12.75">
      <c r="A403" s="205"/>
      <c r="B403" s="207">
        <v>90003</v>
      </c>
      <c r="C403" s="85"/>
      <c r="D403" s="86" t="s">
        <v>269</v>
      </c>
      <c r="E403" s="87">
        <f>E404+E405</f>
        <v>680000</v>
      </c>
    </row>
    <row r="404" spans="1:5" ht="12.75">
      <c r="A404" s="205"/>
      <c r="B404" s="208"/>
      <c r="C404" s="90" t="s">
        <v>155</v>
      </c>
      <c r="D404" s="106" t="s">
        <v>156</v>
      </c>
      <c r="E404" s="103">
        <v>35000</v>
      </c>
    </row>
    <row r="405" spans="1:5" ht="12.75">
      <c r="A405" s="205"/>
      <c r="B405" s="209"/>
      <c r="C405" s="90" t="s">
        <v>147</v>
      </c>
      <c r="D405" s="106" t="s">
        <v>186</v>
      </c>
      <c r="E405" s="103">
        <v>645000</v>
      </c>
    </row>
    <row r="406" spans="1:5" ht="12.75">
      <c r="A406" s="205"/>
      <c r="B406" s="207" t="s">
        <v>270</v>
      </c>
      <c r="C406" s="85"/>
      <c r="D406" s="86" t="s">
        <v>271</v>
      </c>
      <c r="E406" s="87">
        <f>E407+E408+E409</f>
        <v>275000</v>
      </c>
    </row>
    <row r="407" spans="1:5" ht="12.75">
      <c r="A407" s="205"/>
      <c r="B407" s="208"/>
      <c r="C407" s="90" t="s">
        <v>155</v>
      </c>
      <c r="D407" s="106" t="s">
        <v>156</v>
      </c>
      <c r="E407" s="103">
        <v>50000</v>
      </c>
    </row>
    <row r="408" spans="1:5" ht="12.75">
      <c r="A408" s="205"/>
      <c r="B408" s="208"/>
      <c r="C408" s="90" t="s">
        <v>147</v>
      </c>
      <c r="D408" s="106" t="s">
        <v>186</v>
      </c>
      <c r="E408" s="103">
        <v>220000</v>
      </c>
    </row>
    <row r="409" spans="1:5" ht="12.75">
      <c r="A409" s="205"/>
      <c r="B409" s="151"/>
      <c r="C409" s="90" t="s">
        <v>311</v>
      </c>
      <c r="D409" s="106" t="s">
        <v>334</v>
      </c>
      <c r="E409" s="103">
        <v>5000</v>
      </c>
    </row>
    <row r="410" spans="1:5" ht="12.75">
      <c r="A410" s="205"/>
      <c r="B410" s="207" t="s">
        <v>272</v>
      </c>
      <c r="C410" s="85"/>
      <c r="D410" s="86" t="s">
        <v>273</v>
      </c>
      <c r="E410" s="87">
        <f>E411</f>
        <v>10000</v>
      </c>
    </row>
    <row r="411" spans="1:5" ht="12.75">
      <c r="A411" s="205"/>
      <c r="B411" s="209"/>
      <c r="C411" s="90" t="s">
        <v>147</v>
      </c>
      <c r="D411" s="106" t="s">
        <v>186</v>
      </c>
      <c r="E411" s="103">
        <v>10000</v>
      </c>
    </row>
    <row r="412" spans="1:5" ht="9.75" customHeight="1">
      <c r="A412" s="205"/>
      <c r="B412" s="207" t="s">
        <v>274</v>
      </c>
      <c r="C412" s="85"/>
      <c r="D412" s="86" t="s">
        <v>275</v>
      </c>
      <c r="E412" s="87">
        <f>E414+E413</f>
        <v>35000</v>
      </c>
    </row>
    <row r="413" spans="1:5" ht="12.75">
      <c r="A413" s="205"/>
      <c r="B413" s="208"/>
      <c r="C413" s="138" t="s">
        <v>184</v>
      </c>
      <c r="D413" s="137" t="s">
        <v>185</v>
      </c>
      <c r="E413" s="103">
        <v>15000</v>
      </c>
    </row>
    <row r="414" spans="1:5" ht="12.75">
      <c r="A414" s="205"/>
      <c r="B414" s="209"/>
      <c r="C414" s="90" t="s">
        <v>147</v>
      </c>
      <c r="D414" s="106" t="s">
        <v>186</v>
      </c>
      <c r="E414" s="103">
        <v>20000</v>
      </c>
    </row>
    <row r="415" spans="1:5" ht="10.5" customHeight="1">
      <c r="A415" s="205"/>
      <c r="B415" s="207">
        <v>90015</v>
      </c>
      <c r="C415" s="85"/>
      <c r="D415" s="86" t="s">
        <v>276</v>
      </c>
      <c r="E415" s="87">
        <f>E416+E417+E418</f>
        <v>802000</v>
      </c>
    </row>
    <row r="416" spans="1:5" ht="12.75">
      <c r="A416" s="205"/>
      <c r="B416" s="208"/>
      <c r="C416" s="90" t="s">
        <v>198</v>
      </c>
      <c r="D416" s="106" t="s">
        <v>199</v>
      </c>
      <c r="E416" s="103">
        <v>393500</v>
      </c>
    </row>
    <row r="417" spans="1:5" ht="12.75">
      <c r="A417" s="205"/>
      <c r="B417" s="208"/>
      <c r="C417" s="90" t="s">
        <v>157</v>
      </c>
      <c r="D417" s="106" t="s">
        <v>158</v>
      </c>
      <c r="E417" s="103">
        <v>308500</v>
      </c>
    </row>
    <row r="418" spans="1:5" ht="12" customHeight="1">
      <c r="A418" s="205"/>
      <c r="B418" s="209"/>
      <c r="C418" s="90" t="s">
        <v>150</v>
      </c>
      <c r="D418" s="106" t="s">
        <v>151</v>
      </c>
      <c r="E418" s="103">
        <v>100000</v>
      </c>
    </row>
    <row r="419" spans="1:5" ht="12.75" customHeight="1">
      <c r="A419" s="205"/>
      <c r="B419" s="207" t="s">
        <v>122</v>
      </c>
      <c r="C419" s="85"/>
      <c r="D419" s="86" t="s">
        <v>103</v>
      </c>
      <c r="E419" s="87">
        <f>E421+E422+E420+E423</f>
        <v>86300</v>
      </c>
    </row>
    <row r="420" spans="1:5" ht="12.75">
      <c r="A420" s="205"/>
      <c r="B420" s="208"/>
      <c r="C420" s="161" t="s">
        <v>157</v>
      </c>
      <c r="D420" s="106" t="s">
        <v>158</v>
      </c>
      <c r="E420" s="160">
        <v>9000</v>
      </c>
    </row>
    <row r="421" spans="1:5" ht="12.75">
      <c r="A421" s="205"/>
      <c r="B421" s="208"/>
      <c r="C421" s="90" t="s">
        <v>147</v>
      </c>
      <c r="D421" s="106" t="s">
        <v>186</v>
      </c>
      <c r="E421" s="103">
        <v>34800</v>
      </c>
    </row>
    <row r="422" spans="1:5" ht="12.75">
      <c r="A422" s="206"/>
      <c r="B422" s="208"/>
      <c r="C422" s="90" t="s">
        <v>202</v>
      </c>
      <c r="D422" s="106" t="s">
        <v>203</v>
      </c>
      <c r="E422" s="103">
        <v>2500</v>
      </c>
    </row>
    <row r="423" spans="1:5" ht="12.75" customHeight="1">
      <c r="A423" s="98"/>
      <c r="B423" s="159"/>
      <c r="C423" s="104" t="s">
        <v>150</v>
      </c>
      <c r="D423" s="106" t="s">
        <v>151</v>
      </c>
      <c r="E423" s="92">
        <v>40000</v>
      </c>
    </row>
    <row r="424" spans="1:5" ht="12.75" customHeight="1">
      <c r="A424" s="204">
        <v>921</v>
      </c>
      <c r="B424" s="80"/>
      <c r="C424" s="81"/>
      <c r="D424" s="82" t="s">
        <v>277</v>
      </c>
      <c r="E424" s="83">
        <f>E425+E427+E429</f>
        <v>2021800</v>
      </c>
    </row>
    <row r="425" spans="1:5" ht="12.75" customHeight="1">
      <c r="A425" s="205"/>
      <c r="B425" s="207" t="s">
        <v>278</v>
      </c>
      <c r="C425" s="85"/>
      <c r="D425" s="86" t="s">
        <v>279</v>
      </c>
      <c r="E425" s="101">
        <f>E426</f>
        <v>925300</v>
      </c>
    </row>
    <row r="426" spans="1:5" ht="12.75" customHeight="1">
      <c r="A426" s="205"/>
      <c r="B426" s="209"/>
      <c r="C426" s="90" t="s">
        <v>280</v>
      </c>
      <c r="D426" s="106" t="s">
        <v>281</v>
      </c>
      <c r="E426" s="92">
        <v>925300</v>
      </c>
    </row>
    <row r="427" spans="1:5" ht="12.75">
      <c r="A427" s="205"/>
      <c r="B427" s="207">
        <v>92116</v>
      </c>
      <c r="C427" s="117"/>
      <c r="D427" s="86" t="s">
        <v>282</v>
      </c>
      <c r="E427" s="87">
        <f>E428</f>
        <v>220000</v>
      </c>
    </row>
    <row r="428" spans="1:5" ht="12.75" customHeight="1">
      <c r="A428" s="205"/>
      <c r="B428" s="209"/>
      <c r="C428" s="90" t="s">
        <v>280</v>
      </c>
      <c r="D428" s="106" t="s">
        <v>281</v>
      </c>
      <c r="E428" s="139">
        <v>220000</v>
      </c>
    </row>
    <row r="429" spans="1:5" ht="13.5" customHeight="1">
      <c r="A429" s="205"/>
      <c r="B429" s="207" t="s">
        <v>283</v>
      </c>
      <c r="C429" s="85"/>
      <c r="D429" s="86" t="s">
        <v>103</v>
      </c>
      <c r="E429" s="140">
        <f>E430+E432+E433+E434+E436+E435+E431</f>
        <v>876500</v>
      </c>
    </row>
    <row r="430" spans="1:5" ht="28.5" customHeight="1">
      <c r="A430" s="205"/>
      <c r="B430" s="208"/>
      <c r="C430" s="141" t="s">
        <v>244</v>
      </c>
      <c r="D430" s="125" t="s">
        <v>245</v>
      </c>
      <c r="E430" s="139">
        <v>20000</v>
      </c>
    </row>
    <row r="431" spans="1:5" ht="14.25" customHeight="1">
      <c r="A431" s="205"/>
      <c r="B431" s="208"/>
      <c r="C431" s="141" t="s">
        <v>184</v>
      </c>
      <c r="D431" s="149" t="s">
        <v>185</v>
      </c>
      <c r="E431" s="139">
        <v>6000</v>
      </c>
    </row>
    <row r="432" spans="1:5" ht="12.75">
      <c r="A432" s="205"/>
      <c r="B432" s="208"/>
      <c r="C432" s="138" t="s">
        <v>184</v>
      </c>
      <c r="D432" s="137" t="s">
        <v>185</v>
      </c>
      <c r="E432" s="139"/>
    </row>
    <row r="433" spans="1:5" ht="12.75">
      <c r="A433" s="205"/>
      <c r="B433" s="208"/>
      <c r="C433" s="138" t="s">
        <v>155</v>
      </c>
      <c r="D433" s="106" t="s">
        <v>156</v>
      </c>
      <c r="E433" s="139">
        <v>20000</v>
      </c>
    </row>
    <row r="434" spans="1:5" ht="12.75">
      <c r="A434" s="205"/>
      <c r="B434" s="208"/>
      <c r="C434" s="90" t="s">
        <v>147</v>
      </c>
      <c r="D434" s="106" t="s">
        <v>186</v>
      </c>
      <c r="E434" s="139">
        <f>26500+4000</f>
        <v>30500</v>
      </c>
    </row>
    <row r="435" spans="1:5" ht="12.75">
      <c r="A435" s="98"/>
      <c r="B435" s="159"/>
      <c r="C435" s="90" t="s">
        <v>150</v>
      </c>
      <c r="D435" s="106" t="s">
        <v>151</v>
      </c>
      <c r="E435" s="103">
        <v>50000</v>
      </c>
    </row>
    <row r="436" spans="1:5" ht="12.75" customHeight="1">
      <c r="A436" s="98"/>
      <c r="B436" s="155"/>
      <c r="C436" s="153" t="s">
        <v>167</v>
      </c>
      <c r="D436" s="94" t="s">
        <v>305</v>
      </c>
      <c r="E436" s="154">
        <v>750000</v>
      </c>
    </row>
    <row r="437" spans="1:5" ht="30" customHeight="1">
      <c r="A437" s="204">
        <v>925</v>
      </c>
      <c r="B437" s="80"/>
      <c r="C437" s="81"/>
      <c r="D437" s="95" t="s">
        <v>284</v>
      </c>
      <c r="E437" s="83">
        <f>E438</f>
        <v>20000</v>
      </c>
    </row>
    <row r="438" spans="1:5" ht="12.75">
      <c r="A438" s="205"/>
      <c r="B438" s="207" t="s">
        <v>285</v>
      </c>
      <c r="C438" s="85"/>
      <c r="D438" s="127" t="s">
        <v>286</v>
      </c>
      <c r="E438" s="87">
        <f>E440+E439</f>
        <v>20000</v>
      </c>
    </row>
    <row r="439" spans="1:5" ht="12.75">
      <c r="A439" s="205"/>
      <c r="B439" s="208"/>
      <c r="C439" s="161" t="s">
        <v>155</v>
      </c>
      <c r="D439" s="106" t="s">
        <v>156</v>
      </c>
      <c r="E439" s="160">
        <v>1000</v>
      </c>
    </row>
    <row r="440" spans="1:5" ht="12.75">
      <c r="A440" s="206"/>
      <c r="B440" s="209"/>
      <c r="C440" s="90" t="s">
        <v>147</v>
      </c>
      <c r="D440" s="106" t="s">
        <v>186</v>
      </c>
      <c r="E440" s="103">
        <v>19000</v>
      </c>
    </row>
    <row r="441" spans="1:5" ht="12.75" customHeight="1">
      <c r="A441" s="204">
        <v>926</v>
      </c>
      <c r="B441" s="80"/>
      <c r="C441" s="81"/>
      <c r="D441" s="82" t="s">
        <v>123</v>
      </c>
      <c r="E441" s="83">
        <f>E442+E455</f>
        <v>2821440</v>
      </c>
    </row>
    <row r="442" spans="1:5" ht="12.75" customHeight="1">
      <c r="A442" s="205"/>
      <c r="B442" s="207" t="s">
        <v>124</v>
      </c>
      <c r="C442" s="85"/>
      <c r="D442" s="127" t="s">
        <v>125</v>
      </c>
      <c r="E442" s="101">
        <f>E443+E444+E445+E446+E447+E448+E449+E450+E452+E453+E454+E451</f>
        <v>2699440</v>
      </c>
    </row>
    <row r="443" spans="1:5" ht="12.75">
      <c r="A443" s="205"/>
      <c r="B443" s="208"/>
      <c r="C443" s="90" t="s">
        <v>176</v>
      </c>
      <c r="D443" s="106" t="s">
        <v>177</v>
      </c>
      <c r="E443" s="92">
        <v>48211</v>
      </c>
    </row>
    <row r="444" spans="1:5" ht="12.75">
      <c r="A444" s="205"/>
      <c r="B444" s="208"/>
      <c r="C444" s="90" t="s">
        <v>178</v>
      </c>
      <c r="D444" s="106" t="s">
        <v>179</v>
      </c>
      <c r="E444" s="92">
        <v>3919</v>
      </c>
    </row>
    <row r="445" spans="1:5" ht="12.75">
      <c r="A445" s="205"/>
      <c r="B445" s="208"/>
      <c r="C445" s="90" t="s">
        <v>180</v>
      </c>
      <c r="D445" s="106" t="s">
        <v>181</v>
      </c>
      <c r="E445" s="92">
        <v>9093</v>
      </c>
    </row>
    <row r="446" spans="1:5" ht="12.75">
      <c r="A446" s="205"/>
      <c r="B446" s="208"/>
      <c r="C446" s="90" t="s">
        <v>182</v>
      </c>
      <c r="D446" s="106" t="s">
        <v>183</v>
      </c>
      <c r="E446" s="92">
        <v>1277</v>
      </c>
    </row>
    <row r="447" spans="1:5" ht="12.75">
      <c r="A447" s="205"/>
      <c r="B447" s="208"/>
      <c r="C447" s="90" t="s">
        <v>155</v>
      </c>
      <c r="D447" s="106" t="s">
        <v>156</v>
      </c>
      <c r="E447" s="92">
        <v>16000</v>
      </c>
    </row>
    <row r="448" spans="1:5" ht="12.75">
      <c r="A448" s="205"/>
      <c r="B448" s="208"/>
      <c r="C448" s="90" t="s">
        <v>198</v>
      </c>
      <c r="D448" s="106" t="s">
        <v>199</v>
      </c>
      <c r="E448" s="92">
        <v>55000</v>
      </c>
    </row>
    <row r="449" spans="1:5" ht="12.75">
      <c r="A449" s="205"/>
      <c r="B449" s="208"/>
      <c r="C449" s="90" t="s">
        <v>157</v>
      </c>
      <c r="D449" s="106" t="s">
        <v>158</v>
      </c>
      <c r="E449" s="92">
        <v>19000</v>
      </c>
    </row>
    <row r="450" spans="1:5" ht="12.75">
      <c r="A450" s="205"/>
      <c r="B450" s="208"/>
      <c r="C450" s="90" t="s">
        <v>147</v>
      </c>
      <c r="D450" s="106" t="s">
        <v>186</v>
      </c>
      <c r="E450" s="92">
        <v>1500</v>
      </c>
    </row>
    <row r="451" spans="1:5" ht="12.75">
      <c r="A451" s="205"/>
      <c r="B451" s="208"/>
      <c r="C451" s="90" t="s">
        <v>294</v>
      </c>
      <c r="D451" s="106" t="s">
        <v>295</v>
      </c>
      <c r="E451" s="92">
        <v>1900</v>
      </c>
    </row>
    <row r="452" spans="1:5" ht="12.75">
      <c r="A452" s="205"/>
      <c r="B452" s="208"/>
      <c r="C452" s="90" t="s">
        <v>202</v>
      </c>
      <c r="D452" s="106" t="s">
        <v>203</v>
      </c>
      <c r="E452" s="92">
        <v>2140</v>
      </c>
    </row>
    <row r="453" spans="1:5" ht="12.75">
      <c r="A453" s="205"/>
      <c r="B453" s="208"/>
      <c r="C453" s="90" t="s">
        <v>189</v>
      </c>
      <c r="D453" s="106" t="s">
        <v>190</v>
      </c>
      <c r="E453" s="92">
        <v>2400</v>
      </c>
    </row>
    <row r="454" spans="1:5" ht="12" customHeight="1">
      <c r="A454" s="205"/>
      <c r="B454" s="209"/>
      <c r="C454" s="138" t="s">
        <v>150</v>
      </c>
      <c r="D454" s="137" t="s">
        <v>151</v>
      </c>
      <c r="E454" s="92">
        <v>2539000</v>
      </c>
    </row>
    <row r="455" spans="1:5" ht="12.75">
      <c r="A455" s="205"/>
      <c r="B455" s="210" t="s">
        <v>287</v>
      </c>
      <c r="C455" s="142"/>
      <c r="D455" s="143" t="s">
        <v>103</v>
      </c>
      <c r="E455" s="128">
        <f>E456+E457+E458+E459</f>
        <v>122000</v>
      </c>
    </row>
    <row r="456" spans="1:5" ht="39.75" customHeight="1">
      <c r="A456" s="205"/>
      <c r="B456" s="211"/>
      <c r="C456" s="141" t="s">
        <v>244</v>
      </c>
      <c r="D456" s="125" t="s">
        <v>245</v>
      </c>
      <c r="E456" s="92">
        <v>86000</v>
      </c>
    </row>
    <row r="457" spans="1:5" ht="12.75">
      <c r="A457" s="205"/>
      <c r="B457" s="211"/>
      <c r="C457" s="138" t="s">
        <v>184</v>
      </c>
      <c r="D457" s="137" t="s">
        <v>185</v>
      </c>
      <c r="E457" s="92">
        <v>7000</v>
      </c>
    </row>
    <row r="458" spans="1:5" ht="12.75">
      <c r="A458" s="205"/>
      <c r="B458" s="211"/>
      <c r="C458" s="138" t="s">
        <v>155</v>
      </c>
      <c r="D458" s="106" t="s">
        <v>156</v>
      </c>
      <c r="E458" s="92">
        <v>15000</v>
      </c>
    </row>
    <row r="459" spans="1:5" ht="12.75">
      <c r="A459" s="206"/>
      <c r="B459" s="212"/>
      <c r="C459" s="90" t="s">
        <v>147</v>
      </c>
      <c r="D459" s="106" t="s">
        <v>186</v>
      </c>
      <c r="E459" s="129">
        <v>14000</v>
      </c>
    </row>
    <row r="460" spans="1:5" ht="13.5" thickBot="1">
      <c r="A460" s="201" t="s">
        <v>128</v>
      </c>
      <c r="B460" s="202"/>
      <c r="C460" s="202"/>
      <c r="D460" s="203"/>
      <c r="E460" s="144">
        <f>E441+E437+E424+E397+E375+E358+E313+E294+E178+E173+E167+E158+E114+E108+E47+E40+E28+E16+E12+E9+E6</f>
        <v>40793368</v>
      </c>
    </row>
  </sheetData>
  <mergeCells count="87">
    <mergeCell ref="E4:E5"/>
    <mergeCell ref="B7:B8"/>
    <mergeCell ref="A9:A10"/>
    <mergeCell ref="B10:B11"/>
    <mergeCell ref="A4:A5"/>
    <mergeCell ref="B4:B5"/>
    <mergeCell ref="C4:C5"/>
    <mergeCell ref="D4:D5"/>
    <mergeCell ref="B13:B15"/>
    <mergeCell ref="A16:A21"/>
    <mergeCell ref="B19:B20"/>
    <mergeCell ref="B21:B25"/>
    <mergeCell ref="A28:A39"/>
    <mergeCell ref="B32:B37"/>
    <mergeCell ref="B38:B39"/>
    <mergeCell ref="A40:A46"/>
    <mergeCell ref="B41:B44"/>
    <mergeCell ref="B45:B46"/>
    <mergeCell ref="A47:A103"/>
    <mergeCell ref="B48:B59"/>
    <mergeCell ref="B63:B70"/>
    <mergeCell ref="B71:B99"/>
    <mergeCell ref="B100:B103"/>
    <mergeCell ref="A108:A113"/>
    <mergeCell ref="E108:E109"/>
    <mergeCell ref="B110:B113"/>
    <mergeCell ref="A114:A157"/>
    <mergeCell ref="B115:B116"/>
    <mergeCell ref="B117:B125"/>
    <mergeCell ref="B126:B128"/>
    <mergeCell ref="B130:B146"/>
    <mergeCell ref="B150:B157"/>
    <mergeCell ref="A158:A166"/>
    <mergeCell ref="E158:E160"/>
    <mergeCell ref="B161:B166"/>
    <mergeCell ref="A167:A172"/>
    <mergeCell ref="B168:B170"/>
    <mergeCell ref="B171:B172"/>
    <mergeCell ref="A173:A177"/>
    <mergeCell ref="B176:B177"/>
    <mergeCell ref="A178:A293"/>
    <mergeCell ref="B179:B203"/>
    <mergeCell ref="B204:B221"/>
    <mergeCell ref="B223:B244"/>
    <mergeCell ref="B250:B269"/>
    <mergeCell ref="B273:B274"/>
    <mergeCell ref="B275:B277"/>
    <mergeCell ref="B279:B284"/>
    <mergeCell ref="B286:B293"/>
    <mergeCell ref="A294:A312"/>
    <mergeCell ref="B295:B297"/>
    <mergeCell ref="B298:B309"/>
    <mergeCell ref="B311:B312"/>
    <mergeCell ref="B314:B315"/>
    <mergeCell ref="B316:B323"/>
    <mergeCell ref="B324:B325"/>
    <mergeCell ref="B326:B328"/>
    <mergeCell ref="B329:B330"/>
    <mergeCell ref="B331:B352"/>
    <mergeCell ref="B353:B355"/>
    <mergeCell ref="B356:B357"/>
    <mergeCell ref="A358:A364"/>
    <mergeCell ref="B359:B364"/>
    <mergeCell ref="A375:A395"/>
    <mergeCell ref="B376:B381"/>
    <mergeCell ref="B382:B389"/>
    <mergeCell ref="B392:B393"/>
    <mergeCell ref="B394:B395"/>
    <mergeCell ref="A397:A422"/>
    <mergeCell ref="B398:B399"/>
    <mergeCell ref="B400:B402"/>
    <mergeCell ref="B403:B405"/>
    <mergeCell ref="B406:B408"/>
    <mergeCell ref="B410:B411"/>
    <mergeCell ref="B412:B414"/>
    <mergeCell ref="B415:B418"/>
    <mergeCell ref="B419:B422"/>
    <mergeCell ref="A424:A434"/>
    <mergeCell ref="B425:B426"/>
    <mergeCell ref="B427:B428"/>
    <mergeCell ref="B429:B434"/>
    <mergeCell ref="A460:D460"/>
    <mergeCell ref="A437:A440"/>
    <mergeCell ref="B438:B440"/>
    <mergeCell ref="A441:A459"/>
    <mergeCell ref="B442:B454"/>
    <mergeCell ref="B455:B459"/>
  </mergeCells>
  <printOptions/>
  <pageMargins left="0.7874015748031497" right="0.2362204724409449" top="0.984251968503937" bottom="0.984251968503937" header="0.5118110236220472" footer="0.5118110236220472"/>
  <pageSetup horizontalDpi="600" verticalDpi="600" orientation="portrait" paperSize="9" r:id="rId2"/>
  <headerFooter alignWithMargins="0">
    <oddHeader>&amp;RZałącznik Nr 2  do Zarządzenia  Nr 29/V/07 Burmistrza Milasta Milanówka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" sqref="C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Wojcik</dc:creator>
  <cp:keywords/>
  <dc:description/>
  <cp:lastModifiedBy>Urząd Miasta Milanówek</cp:lastModifiedBy>
  <cp:lastPrinted>2007-02-08T14:16:58Z</cp:lastPrinted>
  <dcterms:created xsi:type="dcterms:W3CDTF">2006-11-14T00:34:45Z</dcterms:created>
  <dcterms:modified xsi:type="dcterms:W3CDTF">2007-02-08T14:40:02Z</dcterms:modified>
  <cp:category/>
  <cp:version/>
  <cp:contentType/>
  <cp:contentStatus/>
</cp:coreProperties>
</file>